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https://d.docs.live.net/8505a08e265e4130/デスクトップ/"/>
    </mc:Choice>
  </mc:AlternateContent>
  <xr:revisionPtr revIDLastSave="45" documentId="13_ncr:1_{D145029C-8B71-4771-B0E1-23C12F8D2BA9}" xr6:coauthVersionLast="47" xr6:coauthVersionMax="47" xr10:uidLastSave="{FCB4A600-D534-4F0F-BA5A-8E4233102169}"/>
  <bookViews>
    <workbookView xWindow="-110" yWindow="-110" windowWidth="25180" windowHeight="16140" tabRatio="902" xr2:uid="{00000000-000D-0000-FFFF-FFFF00000000}"/>
  </bookViews>
  <sheets>
    <sheet name="記載例" sheetId="114" r:id="rId1"/>
    <sheet name="相続税" sheetId="118" r:id="rId2"/>
  </sheets>
  <externalReferences>
    <externalReference r:id="rId3"/>
    <externalReference r:id="rId4"/>
  </externalReferences>
  <definedNames>
    <definedName name="ｆｒｇｒｆ">#REF!</definedName>
    <definedName name="ｇｒｔ">[1]休日!#REF!</definedName>
    <definedName name="ＨＤ">#REF!</definedName>
    <definedName name="ｋ">#REF!</definedName>
    <definedName name="_xlnm.Print_Area" localSheetId="0">記載例!$A$1:$N$79</definedName>
    <definedName name="_xlnm.Print_Area" localSheetId="1">相続税!$A$1:$P$79</definedName>
    <definedName name="ｑｑｑ">#REF!</definedName>
    <definedName name="ああああ">#REF!</definedName>
    <definedName name="あああああああああああああああああああああああああ">#REF!</definedName>
    <definedName name="あんあん">#REF!</definedName>
    <definedName name="おぉぉ">[1]休日!#REF!</definedName>
    <definedName name="はははは">#REF!</definedName>
    <definedName name="ふぁっふぁあふぁ">#REF!</definedName>
    <definedName name="休日月">[1]休日!#REF!</definedName>
    <definedName name="残か率２">#REF!</definedName>
    <definedName name="残価率表">[2]残価率表!$A$1:$AX$53</definedName>
    <definedName name="定率法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114" l="1"/>
  <c r="I12" i="114" s="1"/>
  <c r="H12" i="114" s="1"/>
  <c r="I9" i="114"/>
  <c r="J9" i="114"/>
  <c r="K9" i="114"/>
  <c r="K14" i="114" s="1"/>
  <c r="L9" i="114"/>
  <c r="L14" i="114" s="1"/>
  <c r="M9" i="114"/>
  <c r="O86" i="118"/>
  <c r="O85" i="118"/>
  <c r="O84" i="118"/>
  <c r="O83" i="118"/>
  <c r="O82" i="118"/>
  <c r="H72" i="118"/>
  <c r="L66" i="118"/>
  <c r="K66" i="118"/>
  <c r="J66" i="118"/>
  <c r="I66" i="118"/>
  <c r="H66" i="118"/>
  <c r="M66" i="118"/>
  <c r="M60" i="118"/>
  <c r="L60" i="118"/>
  <c r="I60" i="118"/>
  <c r="H60" i="118"/>
  <c r="H67" i="118" s="1"/>
  <c r="K60" i="118"/>
  <c r="M52" i="118"/>
  <c r="L52" i="118"/>
  <c r="K52" i="118"/>
  <c r="J52" i="118"/>
  <c r="H52" i="118"/>
  <c r="I52" i="118"/>
  <c r="T44" i="118"/>
  <c r="R44" i="118"/>
  <c r="Q44" i="118"/>
  <c r="P44" i="118"/>
  <c r="O44" i="118"/>
  <c r="S44" i="118"/>
  <c r="R39" i="118"/>
  <c r="P39" i="118"/>
  <c r="O39" i="118"/>
  <c r="T39" i="118"/>
  <c r="Q39" i="118"/>
  <c r="L38" i="118"/>
  <c r="L34" i="118"/>
  <c r="J34" i="118"/>
  <c r="I34" i="118"/>
  <c r="H34" i="118"/>
  <c r="M34" i="118"/>
  <c r="K34" i="118"/>
  <c r="M30" i="118"/>
  <c r="L30" i="118"/>
  <c r="K30" i="118"/>
  <c r="J30" i="118"/>
  <c r="H30" i="118"/>
  <c r="I30" i="118"/>
  <c r="M26" i="118"/>
  <c r="H26" i="118"/>
  <c r="K26" i="118"/>
  <c r="L26" i="118"/>
  <c r="J26" i="118"/>
  <c r="I26" i="118"/>
  <c r="M18" i="118"/>
  <c r="J18" i="118"/>
  <c r="H18" i="118"/>
  <c r="L18" i="118"/>
  <c r="K18" i="118"/>
  <c r="I18" i="118"/>
  <c r="L14" i="118"/>
  <c r="K14" i="118"/>
  <c r="H14" i="118"/>
  <c r="M14" i="118"/>
  <c r="J14" i="118"/>
  <c r="M3" i="118"/>
  <c r="P83" i="118" s="1"/>
  <c r="M14" i="114"/>
  <c r="J14" i="114"/>
  <c r="M61" i="114"/>
  <c r="M66" i="114" s="1"/>
  <c r="L61" i="114"/>
  <c r="L66" i="114" s="1"/>
  <c r="K61" i="114"/>
  <c r="K66" i="114" s="1"/>
  <c r="J61" i="114"/>
  <c r="J66" i="114" s="1"/>
  <c r="I61" i="114"/>
  <c r="I66" i="114" s="1"/>
  <c r="M56" i="114"/>
  <c r="M60" i="114" s="1"/>
  <c r="L56" i="114"/>
  <c r="L60" i="114" s="1"/>
  <c r="K56" i="114"/>
  <c r="K60" i="114" s="1"/>
  <c r="J56" i="114"/>
  <c r="I56" i="114"/>
  <c r="I60" i="114" s="1"/>
  <c r="M44" i="114"/>
  <c r="T44" i="114" s="1"/>
  <c r="L44" i="114"/>
  <c r="S44" i="114" s="1"/>
  <c r="K44" i="114"/>
  <c r="R44" i="114" s="1"/>
  <c r="J44" i="114"/>
  <c r="Q44" i="114" s="1"/>
  <c r="I44" i="114"/>
  <c r="P44" i="114" s="1"/>
  <c r="M39" i="114"/>
  <c r="T39" i="114" s="1"/>
  <c r="L39" i="114"/>
  <c r="S39" i="114" s="1"/>
  <c r="K39" i="114"/>
  <c r="R39" i="114" s="1"/>
  <c r="J39" i="114"/>
  <c r="Q39" i="114" s="1"/>
  <c r="I39" i="114"/>
  <c r="P39" i="114" s="1"/>
  <c r="M31" i="114"/>
  <c r="M34" i="114" s="1"/>
  <c r="L31" i="114"/>
  <c r="L34" i="114" s="1"/>
  <c r="K31" i="114"/>
  <c r="J31" i="114"/>
  <c r="J34" i="114" s="1"/>
  <c r="I31" i="114"/>
  <c r="I34" i="114" s="1"/>
  <c r="M27" i="114"/>
  <c r="M30" i="114" s="1"/>
  <c r="L27" i="114"/>
  <c r="L30" i="114" s="1"/>
  <c r="K27" i="114"/>
  <c r="K30" i="114" s="1"/>
  <c r="J27" i="114"/>
  <c r="J30" i="114" s="1"/>
  <c r="I27" i="114"/>
  <c r="I30" i="114" s="1"/>
  <c r="I49" i="114"/>
  <c r="I48" i="114"/>
  <c r="I52" i="114" s="1"/>
  <c r="H35" i="114"/>
  <c r="I35" i="114" s="1"/>
  <c r="I38" i="114" s="1"/>
  <c r="F35" i="114"/>
  <c r="E35" i="114"/>
  <c r="M20" i="114"/>
  <c r="L20" i="114"/>
  <c r="K20" i="114"/>
  <c r="J20" i="114"/>
  <c r="M19" i="114"/>
  <c r="L19" i="114"/>
  <c r="K19" i="114"/>
  <c r="J19" i="114"/>
  <c r="I20" i="114"/>
  <c r="I19" i="114"/>
  <c r="M16" i="114"/>
  <c r="M18" i="114" s="1"/>
  <c r="L16" i="114"/>
  <c r="L18" i="114" s="1"/>
  <c r="K16" i="114"/>
  <c r="K18" i="114" s="1"/>
  <c r="J16" i="114"/>
  <c r="J18" i="114" s="1"/>
  <c r="F16" i="114"/>
  <c r="C16" i="114"/>
  <c r="I15" i="114"/>
  <c r="I18" i="114" s="1"/>
  <c r="C15" i="114"/>
  <c r="F12" i="114"/>
  <c r="C12" i="114"/>
  <c r="O86" i="114"/>
  <c r="O85" i="114"/>
  <c r="O84" i="114"/>
  <c r="O83" i="114"/>
  <c r="O82" i="114"/>
  <c r="H72" i="114"/>
  <c r="H66" i="114"/>
  <c r="H60" i="114"/>
  <c r="M52" i="114"/>
  <c r="L52" i="114"/>
  <c r="K52" i="114"/>
  <c r="J52" i="114"/>
  <c r="H52" i="114"/>
  <c r="O44" i="114"/>
  <c r="O39" i="114"/>
  <c r="K34" i="114"/>
  <c r="H34" i="114"/>
  <c r="H30" i="114"/>
  <c r="H26" i="114"/>
  <c r="H18" i="114"/>
  <c r="M3" i="114"/>
  <c r="P83" i="114" s="1"/>
  <c r="I67" i="118" l="1"/>
  <c r="L67" i="118"/>
  <c r="K67" i="118"/>
  <c r="M67" i="118"/>
  <c r="I38" i="118"/>
  <c r="S46" i="118"/>
  <c r="L46" i="118" s="1"/>
  <c r="L47" i="118" s="1"/>
  <c r="R46" i="118"/>
  <c r="K46" i="118" s="1"/>
  <c r="K47" i="118" s="1"/>
  <c r="M38" i="118"/>
  <c r="S39" i="118"/>
  <c r="U44" i="118"/>
  <c r="Q46" i="118" s="1"/>
  <c r="J46" i="118" s="1"/>
  <c r="J47" i="118" s="1"/>
  <c r="J60" i="118"/>
  <c r="J67" i="118" s="1"/>
  <c r="H38" i="118"/>
  <c r="P82" i="118"/>
  <c r="P86" i="118"/>
  <c r="P85" i="118"/>
  <c r="P84" i="118"/>
  <c r="K38" i="118"/>
  <c r="J38" i="118"/>
  <c r="J26" i="114"/>
  <c r="J35" i="114"/>
  <c r="J38" i="114" s="1"/>
  <c r="K35" i="114"/>
  <c r="K38" i="114" s="1"/>
  <c r="K26" i="114"/>
  <c r="I14" i="114"/>
  <c r="L67" i="114"/>
  <c r="J60" i="114"/>
  <c r="J67" i="114" s="1"/>
  <c r="M35" i="114"/>
  <c r="M38" i="114" s="1"/>
  <c r="L35" i="114"/>
  <c r="L38" i="114" s="1"/>
  <c r="H38" i="114"/>
  <c r="M26" i="114"/>
  <c r="L26" i="114"/>
  <c r="H14" i="114"/>
  <c r="P86" i="114"/>
  <c r="P82" i="114"/>
  <c r="K67" i="114"/>
  <c r="M67" i="114"/>
  <c r="I67" i="114"/>
  <c r="H67" i="114"/>
  <c r="U44" i="114"/>
  <c r="P46" i="114" s="1"/>
  <c r="I46" i="114" s="1"/>
  <c r="I47" i="114" s="1"/>
  <c r="U39" i="114"/>
  <c r="I26" i="114"/>
  <c r="P85" i="114"/>
  <c r="P84" i="114"/>
  <c r="I14" i="118" l="1"/>
  <c r="U39" i="118"/>
  <c r="P46" i="118"/>
  <c r="T46" i="118" s="1"/>
  <c r="M46" i="118" s="1"/>
  <c r="M47" i="118" s="1"/>
  <c r="S46" i="114"/>
  <c r="L46" i="114" s="1"/>
  <c r="L47" i="114" s="1"/>
  <c r="R46" i="114"/>
  <c r="Q46" i="114"/>
  <c r="J46" i="114" s="1"/>
  <c r="J47" i="114" s="1"/>
  <c r="P42" i="114"/>
  <c r="I42" i="114" s="1"/>
  <c r="I43" i="114" s="1"/>
  <c r="R42" i="114"/>
  <c r="K42" i="114" s="1"/>
  <c r="K43" i="114" s="1"/>
  <c r="S42" i="114"/>
  <c r="Q42" i="114"/>
  <c r="J42" i="114" s="1"/>
  <c r="P42" i="118" l="1"/>
  <c r="R42" i="118"/>
  <c r="Q42" i="118"/>
  <c r="J42" i="118" s="1"/>
  <c r="S42" i="118"/>
  <c r="L42" i="118" s="1"/>
  <c r="U46" i="118"/>
  <c r="I46" i="118"/>
  <c r="T46" i="114"/>
  <c r="M46" i="114" s="1"/>
  <c r="M47" i="114" s="1"/>
  <c r="K46" i="114"/>
  <c r="K47" i="114" s="1"/>
  <c r="I53" i="114"/>
  <c r="I70" i="114" s="1"/>
  <c r="I71" i="114" s="1"/>
  <c r="J43" i="114"/>
  <c r="J53" i="114" s="1"/>
  <c r="J70" i="114" s="1"/>
  <c r="J71" i="114" s="1"/>
  <c r="T42" i="114"/>
  <c r="M42" i="114" s="1"/>
  <c r="M43" i="114" s="1"/>
  <c r="M53" i="114" s="1"/>
  <c r="M70" i="114" s="1"/>
  <c r="M71" i="114" s="1"/>
  <c r="L42" i="114"/>
  <c r="T42" i="118" l="1"/>
  <c r="M42" i="118" s="1"/>
  <c r="K42" i="118"/>
  <c r="H46" i="118"/>
  <c r="H47" i="118" s="1"/>
  <c r="I47" i="118"/>
  <c r="L43" i="118"/>
  <c r="L53" i="118" s="1"/>
  <c r="L70" i="118" s="1"/>
  <c r="L71" i="118" s="1"/>
  <c r="I42" i="118"/>
  <c r="J43" i="118"/>
  <c r="J53" i="118" s="1"/>
  <c r="J70" i="118" s="1"/>
  <c r="J71" i="118" s="1"/>
  <c r="U46" i="114"/>
  <c r="K53" i="114"/>
  <c r="K70" i="114" s="1"/>
  <c r="K71" i="114" s="1"/>
  <c r="H46" i="114"/>
  <c r="H47" i="114" s="1"/>
  <c r="L43" i="114"/>
  <c r="L53" i="114" s="1"/>
  <c r="L70" i="114" s="1"/>
  <c r="H42" i="114"/>
  <c r="U42" i="114"/>
  <c r="U42" i="118" l="1"/>
  <c r="H42" i="118"/>
  <c r="I43" i="118"/>
  <c r="I53" i="118" s="1"/>
  <c r="I70" i="118" s="1"/>
  <c r="K43" i="118"/>
  <c r="K53" i="118" s="1"/>
  <c r="K70" i="118" s="1"/>
  <c r="K71" i="118" s="1"/>
  <c r="M43" i="118"/>
  <c r="M53" i="118" s="1"/>
  <c r="M70" i="118" s="1"/>
  <c r="M71" i="118" s="1"/>
  <c r="L71" i="114"/>
  <c r="H71" i="114" s="1"/>
  <c r="H73" i="114" s="1"/>
  <c r="H70" i="114"/>
  <c r="H75" i="114" s="1"/>
  <c r="H43" i="114"/>
  <c r="H53" i="114" s="1"/>
  <c r="H70" i="118" l="1"/>
  <c r="H75" i="118" s="1"/>
  <c r="I71" i="118"/>
  <c r="H71" i="118" s="1"/>
  <c r="H73" i="118" s="1"/>
  <c r="H43" i="118"/>
  <c r="H53" i="118"/>
  <c r="J75" i="114"/>
  <c r="K75" i="114"/>
  <c r="L75" i="114"/>
  <c r="I75" i="114"/>
  <c r="Q84" i="114"/>
  <c r="Q85" i="114"/>
  <c r="Q82" i="114"/>
  <c r="Q86" i="114"/>
  <c r="Q83" i="114"/>
  <c r="Q82" i="118" l="1"/>
  <c r="Q83" i="118"/>
  <c r="Q85" i="118"/>
  <c r="Q86" i="118"/>
  <c r="Q84" i="118"/>
  <c r="K75" i="118"/>
  <c r="I75" i="118"/>
  <c r="J75" i="118"/>
  <c r="L75" i="118"/>
  <c r="M75" i="114"/>
  <c r="S86" i="114"/>
  <c r="R86" i="114"/>
  <c r="R83" i="114"/>
  <c r="S83" i="114"/>
  <c r="Q87" i="114"/>
  <c r="S82" i="114"/>
  <c r="R82" i="114"/>
  <c r="S85" i="114"/>
  <c r="R85" i="114"/>
  <c r="R84" i="114"/>
  <c r="S84" i="114"/>
  <c r="M75" i="118" l="1"/>
  <c r="R84" i="118"/>
  <c r="S84" i="118"/>
  <c r="R85" i="118"/>
  <c r="S85" i="118"/>
  <c r="S83" i="118"/>
  <c r="R83" i="118"/>
  <c r="S86" i="118"/>
  <c r="R86" i="118"/>
  <c r="Q87" i="118"/>
  <c r="S82" i="118"/>
  <c r="R82" i="118"/>
  <c r="T82" i="114"/>
  <c r="T86" i="114"/>
  <c r="T85" i="114"/>
  <c r="T83" i="114"/>
  <c r="T84" i="114"/>
  <c r="T86" i="118" l="1"/>
  <c r="T84" i="118"/>
  <c r="T83" i="118"/>
  <c r="T82" i="118"/>
  <c r="T85" i="118"/>
  <c r="T87" i="114"/>
  <c r="H74" i="114" s="1"/>
  <c r="L76" i="114" s="1"/>
  <c r="L78" i="114" s="1"/>
  <c r="T87" i="118" l="1"/>
  <c r="H74" i="118" s="1"/>
  <c r="L76" i="118" s="1"/>
  <c r="L78" i="118" s="1"/>
  <c r="J76" i="114"/>
  <c r="J78" i="114" s="1"/>
  <c r="M76" i="114"/>
  <c r="M78" i="114" s="1"/>
  <c r="I76" i="114"/>
  <c r="K76" i="114"/>
  <c r="K78" i="114" s="1"/>
  <c r="M76" i="118" l="1"/>
  <c r="M78" i="118" s="1"/>
  <c r="H77" i="118"/>
  <c r="I77" i="118" s="1"/>
  <c r="I76" i="118"/>
  <c r="J76" i="118"/>
  <c r="J78" i="118" s="1"/>
  <c r="K76" i="118"/>
  <c r="K78" i="118" s="1"/>
  <c r="H77" i="114"/>
  <c r="I77" i="114" s="1"/>
  <c r="I78" i="114" s="1"/>
  <c r="H78" i="114" s="1"/>
  <c r="H76" i="114"/>
  <c r="H76" i="118" l="1"/>
  <c r="I78" i="118"/>
  <c r="H78" i="11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橘慶太</author>
  </authors>
  <commentList>
    <comment ref="K2" authorId="0" shapeId="0" xr:uid="{C3675DE1-420E-4B71-A61D-74347C320B8D}">
      <text>
        <r>
          <rPr>
            <b/>
            <sz val="20"/>
            <color indexed="81"/>
            <rFont val="MS P ゴシック"/>
            <family val="3"/>
            <charset val="128"/>
          </rPr>
          <t>橘慶太:</t>
        </r>
        <r>
          <rPr>
            <sz val="20"/>
            <color indexed="81"/>
            <rFont val="MS P ゴシック"/>
            <family val="3"/>
            <charset val="128"/>
          </rPr>
          <t xml:space="preserve">
１から５まで数字を入力してください。6人以上は対応しておりません</t>
        </r>
      </text>
    </comment>
    <comment ref="L2" authorId="0" shapeId="0" xr:uid="{9FD00A4A-D658-4E3B-BA5B-F0379CDB0E1C}">
      <text>
        <r>
          <rPr>
            <b/>
            <sz val="18"/>
            <color indexed="81"/>
            <rFont val="MS P ゴシック"/>
            <family val="3"/>
            <charset val="128"/>
          </rPr>
          <t>橘慶太:</t>
        </r>
        <r>
          <rPr>
            <sz val="18"/>
            <color indexed="81"/>
            <rFont val="MS P ゴシック"/>
            <family val="3"/>
            <charset val="128"/>
          </rPr>
          <t xml:space="preserve">
配偶者がいる場合は１を、いない場合は０を入力してください。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橘慶太</author>
  </authors>
  <commentList>
    <comment ref="K2" authorId="0" shapeId="0" xr:uid="{040D2CCB-5CB5-4AFA-93AB-0BF39AC3A529}">
      <text>
        <r>
          <rPr>
            <b/>
            <sz val="20"/>
            <color indexed="81"/>
            <rFont val="MS P ゴシック"/>
            <family val="3"/>
            <charset val="128"/>
          </rPr>
          <t>橘慶太:</t>
        </r>
        <r>
          <rPr>
            <sz val="20"/>
            <color indexed="81"/>
            <rFont val="MS P ゴシック"/>
            <family val="3"/>
            <charset val="128"/>
          </rPr>
          <t xml:space="preserve">
１から５まで数字を入力してください。6人以上は対応しておりません</t>
        </r>
      </text>
    </comment>
    <comment ref="L2" authorId="0" shapeId="0" xr:uid="{B43DF194-AD31-4C43-BCD9-4F7C2736CFB2}">
      <text>
        <r>
          <rPr>
            <b/>
            <sz val="18"/>
            <color indexed="81"/>
            <rFont val="MS P ゴシック"/>
            <family val="3"/>
            <charset val="128"/>
          </rPr>
          <t>橘慶太:</t>
        </r>
        <r>
          <rPr>
            <sz val="18"/>
            <color indexed="81"/>
            <rFont val="MS P ゴシック"/>
            <family val="3"/>
            <charset val="128"/>
          </rPr>
          <t xml:space="preserve">
配偶者がいる場合は１を、いない場合は０を入力してください。</t>
        </r>
      </text>
    </comment>
  </commentList>
</comments>
</file>

<file path=xl/sharedStrings.xml><?xml version="1.0" encoding="utf-8"?>
<sst xmlns="http://schemas.openxmlformats.org/spreadsheetml/2006/main" count="158" uniqueCount="80">
  <si>
    <t>相続人</t>
    <rPh sb="0" eb="2">
      <t>ソウゾク</t>
    </rPh>
    <rPh sb="2" eb="3">
      <t>ニン</t>
    </rPh>
    <phoneticPr fontId="1"/>
  </si>
  <si>
    <t>課税価格</t>
    <rPh sb="0" eb="2">
      <t>カゼイ</t>
    </rPh>
    <rPh sb="2" eb="4">
      <t>カカク</t>
    </rPh>
    <phoneticPr fontId="1"/>
  </si>
  <si>
    <t>税率</t>
    <rPh sb="0" eb="2">
      <t>ゼイリツ</t>
    </rPh>
    <phoneticPr fontId="1"/>
  </si>
  <si>
    <t>控除</t>
    <rPh sb="0" eb="2">
      <t>コウジョ</t>
    </rPh>
    <phoneticPr fontId="1"/>
  </si>
  <si>
    <t>税額</t>
    <rPh sb="0" eb="2">
      <t>ゼイガク</t>
    </rPh>
    <phoneticPr fontId="1"/>
  </si>
  <si>
    <t>合計</t>
    <rPh sb="0" eb="2">
      <t>ゴウケイ</t>
    </rPh>
    <phoneticPr fontId="1"/>
  </si>
  <si>
    <t>子供の数</t>
    <rPh sb="0" eb="2">
      <t>コドモ</t>
    </rPh>
    <rPh sb="3" eb="4">
      <t>カズ</t>
    </rPh>
    <phoneticPr fontId="1"/>
  </si>
  <si>
    <t>配偶者の税額軽減</t>
    <rPh sb="0" eb="3">
      <t>ハイグウシャ</t>
    </rPh>
    <rPh sb="4" eb="6">
      <t>ゼイガク</t>
    </rPh>
    <rPh sb="6" eb="8">
      <t>ケイゲン</t>
    </rPh>
    <phoneticPr fontId="1"/>
  </si>
  <si>
    <t>土地</t>
    <rPh sb="0" eb="2">
      <t>トチ</t>
    </rPh>
    <phoneticPr fontId="1"/>
  </si>
  <si>
    <t>家屋</t>
    <rPh sb="0" eb="2">
      <t>カオク</t>
    </rPh>
    <phoneticPr fontId="1"/>
  </si>
  <si>
    <t>預金</t>
    <rPh sb="0" eb="2">
      <t>ヨキン</t>
    </rPh>
    <phoneticPr fontId="1"/>
  </si>
  <si>
    <t>その他の財産</t>
    <rPh sb="2" eb="3">
      <t>タ</t>
    </rPh>
    <rPh sb="4" eb="6">
      <t>ザイサン</t>
    </rPh>
    <phoneticPr fontId="1"/>
  </si>
  <si>
    <t>財産合計</t>
    <rPh sb="0" eb="2">
      <t>ザイサン</t>
    </rPh>
    <rPh sb="2" eb="4">
      <t>ゴウケイ</t>
    </rPh>
    <phoneticPr fontId="1"/>
  </si>
  <si>
    <t>純資産価額</t>
    <rPh sb="0" eb="3">
      <t>ジュンシサン</t>
    </rPh>
    <rPh sb="3" eb="5">
      <t>カガク</t>
    </rPh>
    <phoneticPr fontId="1"/>
  </si>
  <si>
    <t>相続税額の総額</t>
    <rPh sb="0" eb="2">
      <t>ソウゾク</t>
    </rPh>
    <rPh sb="2" eb="4">
      <t>ゼイガク</t>
    </rPh>
    <rPh sb="5" eb="7">
      <t>ソウガク</t>
    </rPh>
    <phoneticPr fontId="1"/>
  </si>
  <si>
    <t>按分割合</t>
    <rPh sb="0" eb="2">
      <t>アンブン</t>
    </rPh>
    <rPh sb="2" eb="4">
      <t>ワリアイ</t>
    </rPh>
    <phoneticPr fontId="1"/>
  </si>
  <si>
    <t>各人の相続税額</t>
    <rPh sb="0" eb="2">
      <t>カクジン</t>
    </rPh>
    <rPh sb="3" eb="6">
      <t>ソウゾクゼイ</t>
    </rPh>
    <rPh sb="6" eb="7">
      <t>ガク</t>
    </rPh>
    <phoneticPr fontId="1"/>
  </si>
  <si>
    <t>債務合計</t>
    <rPh sb="0" eb="2">
      <t>サイム</t>
    </rPh>
    <rPh sb="2" eb="4">
      <t>ゴウケイ</t>
    </rPh>
    <phoneticPr fontId="1"/>
  </si>
  <si>
    <t>債務</t>
    <rPh sb="0" eb="2">
      <t>サイム</t>
    </rPh>
    <phoneticPr fontId="1"/>
  </si>
  <si>
    <t>葬式費用</t>
    <rPh sb="0" eb="2">
      <t>ソウシキ</t>
    </rPh>
    <rPh sb="2" eb="4">
      <t>ヒヨウ</t>
    </rPh>
    <phoneticPr fontId="1"/>
  </si>
  <si>
    <t>基礎控除額　　</t>
    <rPh sb="4" eb="5">
      <t>ガク</t>
    </rPh>
    <phoneticPr fontId="1"/>
  </si>
  <si>
    <t>生命保険金</t>
    <rPh sb="0" eb="2">
      <t>セイメイ</t>
    </rPh>
    <rPh sb="2" eb="5">
      <t>ホケンキン</t>
    </rPh>
    <phoneticPr fontId="1"/>
  </si>
  <si>
    <t>(単位:円)</t>
    <rPh sb="1" eb="3">
      <t>タンイ</t>
    </rPh>
    <rPh sb="4" eb="5">
      <t>エン</t>
    </rPh>
    <phoneticPr fontId="1"/>
  </si>
  <si>
    <t>死亡退職金</t>
    <rPh sb="0" eb="2">
      <t>シボウ</t>
    </rPh>
    <rPh sb="2" eb="5">
      <t>タイショクキン</t>
    </rPh>
    <phoneticPr fontId="1"/>
  </si>
  <si>
    <t>株式</t>
    <rPh sb="0" eb="2">
      <t>カブシキ</t>
    </rPh>
    <phoneticPr fontId="1"/>
  </si>
  <si>
    <t>投資信託</t>
    <rPh sb="0" eb="2">
      <t>トウシ</t>
    </rPh>
    <rPh sb="2" eb="4">
      <t>シンタク</t>
    </rPh>
    <phoneticPr fontId="1"/>
  </si>
  <si>
    <t>非課税分配</t>
    <rPh sb="0" eb="3">
      <t>ヒカゼイ</t>
    </rPh>
    <rPh sb="3" eb="5">
      <t>ブンパイ</t>
    </rPh>
    <phoneticPr fontId="1"/>
  </si>
  <si>
    <t>財産</t>
    <rPh sb="0" eb="2">
      <t>ザイサン</t>
    </rPh>
    <phoneticPr fontId="1"/>
  </si>
  <si>
    <t>債務・葬式費用</t>
    <rPh sb="0" eb="2">
      <t>サイム</t>
    </rPh>
    <rPh sb="3" eb="5">
      <t>ソウシキ</t>
    </rPh>
    <rPh sb="5" eb="7">
      <t>ヒヨウ</t>
    </rPh>
    <phoneticPr fontId="1"/>
  </si>
  <si>
    <t>純資産価額の計算</t>
    <rPh sb="0" eb="3">
      <t>ジュンシサン</t>
    </rPh>
    <rPh sb="3" eb="5">
      <t>カガク</t>
    </rPh>
    <rPh sb="6" eb="8">
      <t>ケイサン</t>
    </rPh>
    <phoneticPr fontId="1"/>
  </si>
  <si>
    <t>公社債</t>
    <rPh sb="0" eb="3">
      <t>コウシャサイ</t>
    </rPh>
    <phoneticPr fontId="1"/>
  </si>
  <si>
    <t>相続税評価額</t>
    <rPh sb="0" eb="3">
      <t>ソウゾクゼイ</t>
    </rPh>
    <rPh sb="3" eb="6">
      <t>ヒョウカガク</t>
    </rPh>
    <phoneticPr fontId="1"/>
  </si>
  <si>
    <t>課税遺産総額</t>
    <rPh sb="0" eb="6">
      <t>カゼイイサンソウガク</t>
    </rPh>
    <phoneticPr fontId="1"/>
  </si>
  <si>
    <t>配偶者</t>
    <rPh sb="0" eb="3">
      <t>ハイグウシャ</t>
    </rPh>
    <phoneticPr fontId="1"/>
  </si>
  <si>
    <t>小規模宅地等の特例</t>
    <rPh sb="0" eb="5">
      <t>ショウキボタクチ</t>
    </rPh>
    <rPh sb="5" eb="6">
      <t>トウ</t>
    </rPh>
    <rPh sb="7" eb="9">
      <t>トクレイ</t>
    </rPh>
    <phoneticPr fontId="1"/>
  </si>
  <si>
    <t>※各相続人それぞれの純資産価額を千円未満切捨</t>
    <rPh sb="1" eb="5">
      <t>カクソウゾクニン</t>
    </rPh>
    <rPh sb="10" eb="13">
      <t>ジュンシサン</t>
    </rPh>
    <rPh sb="13" eb="15">
      <t>カガク</t>
    </rPh>
    <rPh sb="16" eb="21">
      <t>センエンミマンキ</t>
    </rPh>
    <rPh sb="21" eb="22">
      <t>ス</t>
    </rPh>
    <phoneticPr fontId="1"/>
  </si>
  <si>
    <t>円満太郎</t>
    <rPh sb="0" eb="4">
      <t>エンマンタロウ</t>
    </rPh>
    <phoneticPr fontId="1"/>
  </si>
  <si>
    <t>2022.1.1</t>
    <phoneticPr fontId="1"/>
  </si>
  <si>
    <t>【生命保険の非課税枠】　500万 × 法定相続人の数</t>
    <rPh sb="1" eb="3">
      <t>セイメイ</t>
    </rPh>
    <rPh sb="3" eb="5">
      <t>ホケン</t>
    </rPh>
    <rPh sb="6" eb="10">
      <t>ヒカゼイワク</t>
    </rPh>
    <rPh sb="15" eb="16">
      <t>マン</t>
    </rPh>
    <rPh sb="19" eb="21">
      <t>ホウテイ</t>
    </rPh>
    <rPh sb="21" eb="23">
      <t>ソウゾク</t>
    </rPh>
    <rPh sb="23" eb="24">
      <t>ニン</t>
    </rPh>
    <rPh sb="25" eb="26">
      <t>カズ</t>
    </rPh>
    <phoneticPr fontId="1"/>
  </si>
  <si>
    <t>【死亡退職金の非課税枠】　500万 × 法定相続人の数</t>
    <rPh sb="1" eb="6">
      <t>シボウタイショクキン</t>
    </rPh>
    <rPh sb="7" eb="11">
      <t>ヒカゼイワク</t>
    </rPh>
    <rPh sb="16" eb="17">
      <t>マン</t>
    </rPh>
    <rPh sb="20" eb="22">
      <t>ホウテイ</t>
    </rPh>
    <rPh sb="22" eb="24">
      <t>ソウゾク</t>
    </rPh>
    <rPh sb="24" eb="25">
      <t>ニン</t>
    </rPh>
    <rPh sb="26" eb="27">
      <t>カズ</t>
    </rPh>
    <phoneticPr fontId="1"/>
  </si>
  <si>
    <t>3,000万+600万×法定相続人の数</t>
    <phoneticPr fontId="1"/>
  </si>
  <si>
    <t>円満花子</t>
    <rPh sb="0" eb="2">
      <t>エンマン</t>
    </rPh>
    <rPh sb="2" eb="4">
      <t>ハナコ</t>
    </rPh>
    <phoneticPr fontId="1"/>
  </si>
  <si>
    <t>円満一郎</t>
    <rPh sb="0" eb="4">
      <t>エンマンイチロウ</t>
    </rPh>
    <phoneticPr fontId="1"/>
  </si>
  <si>
    <t>円満次郎</t>
    <rPh sb="0" eb="4">
      <t>エンマンジロウ</t>
    </rPh>
    <phoneticPr fontId="1"/>
  </si>
  <si>
    <t>円満三郎</t>
    <rPh sb="0" eb="4">
      <t>エンマンサブロウ</t>
    </rPh>
    <phoneticPr fontId="1"/>
  </si>
  <si>
    <t>円満四郎</t>
    <rPh sb="0" eb="2">
      <t>エンマン</t>
    </rPh>
    <rPh sb="2" eb="4">
      <t>シロウ</t>
    </rPh>
    <phoneticPr fontId="1"/>
  </si>
  <si>
    <t>法定相続分</t>
    <rPh sb="0" eb="5">
      <t>ホウテイソウゾクブン</t>
    </rPh>
    <phoneticPr fontId="1"/>
  </si>
  <si>
    <t>相続人の数</t>
    <rPh sb="0" eb="3">
      <t>ソウゾクニン</t>
    </rPh>
    <rPh sb="4" eb="5">
      <t>カズ</t>
    </rPh>
    <phoneticPr fontId="1"/>
  </si>
  <si>
    <t>相続発生日</t>
    <rPh sb="0" eb="5">
      <t>ソウゾクハッセイビ</t>
    </rPh>
    <phoneticPr fontId="1"/>
  </si>
  <si>
    <t>被相続人:</t>
    <rPh sb="0" eb="1">
      <t>ヒ</t>
    </rPh>
    <rPh sb="1" eb="3">
      <t>ソウゾク</t>
    </rPh>
    <rPh sb="3" eb="4">
      <t>ニン</t>
    </rPh>
    <phoneticPr fontId="1"/>
  </si>
  <si>
    <t>【エクセル作成】円満相続税理士法人</t>
    <rPh sb="5" eb="7">
      <t>サクセイ</t>
    </rPh>
    <rPh sb="8" eb="17">
      <t>エ</t>
    </rPh>
    <phoneticPr fontId="1"/>
  </si>
  <si>
    <t>相続税額：【エクセル作成】円満相続税理士法人</t>
    <rPh sb="0" eb="2">
      <t>ソウゾク</t>
    </rPh>
    <rPh sb="2" eb="4">
      <t>ゼイガク</t>
    </rPh>
    <phoneticPr fontId="1"/>
  </si>
  <si>
    <t>東京都港区南青山一丁目2-6</t>
    <rPh sb="0" eb="3">
      <t>トウキョウト</t>
    </rPh>
    <rPh sb="3" eb="5">
      <t>ミナトク</t>
    </rPh>
    <rPh sb="5" eb="11">
      <t>ミナミアオヤマイッチョウメ</t>
    </rPh>
    <phoneticPr fontId="1"/>
  </si>
  <si>
    <t>200㎡</t>
    <phoneticPr fontId="1"/>
  </si>
  <si>
    <t>自宅</t>
    <rPh sb="0" eb="2">
      <t>ジタク</t>
    </rPh>
    <phoneticPr fontId="1"/>
  </si>
  <si>
    <t>大阪市東淀川区宮原1-1-1</t>
    <rPh sb="0" eb="3">
      <t>オオサカシ</t>
    </rPh>
    <rPh sb="3" eb="7">
      <t>ヒガシヨドガワク</t>
    </rPh>
    <rPh sb="7" eb="9">
      <t>ミヤハラ</t>
    </rPh>
    <phoneticPr fontId="1"/>
  </si>
  <si>
    <t>100㎡</t>
    <phoneticPr fontId="1"/>
  </si>
  <si>
    <t>事務所</t>
    <rPh sb="0" eb="3">
      <t>ジムショ</t>
    </rPh>
    <phoneticPr fontId="1"/>
  </si>
  <si>
    <t>80%引き</t>
    <rPh sb="3" eb="4">
      <t>ビ</t>
    </rPh>
    <phoneticPr fontId="1"/>
  </si>
  <si>
    <t>円満銀行</t>
    <rPh sb="0" eb="4">
      <t>エンマンギンコウ</t>
    </rPh>
    <phoneticPr fontId="1"/>
  </si>
  <si>
    <t>青山通支店</t>
    <rPh sb="0" eb="3">
      <t>アオヤマドオ</t>
    </rPh>
    <rPh sb="3" eb="5">
      <t>シテン</t>
    </rPh>
    <phoneticPr fontId="1"/>
  </si>
  <si>
    <t>普通</t>
    <rPh sb="0" eb="2">
      <t>フツウ</t>
    </rPh>
    <phoneticPr fontId="1"/>
  </si>
  <si>
    <t>新大阪支店</t>
    <rPh sb="0" eb="5">
      <t>シンオオサカシテン</t>
    </rPh>
    <phoneticPr fontId="1"/>
  </si>
  <si>
    <t>定期</t>
    <rPh sb="0" eb="2">
      <t>テイキ</t>
    </rPh>
    <phoneticPr fontId="1"/>
  </si>
  <si>
    <t>551-551-551</t>
    <phoneticPr fontId="1"/>
  </si>
  <si>
    <t>円満相続コンサルティング</t>
    <rPh sb="0" eb="4">
      <t>エンマンソウゾク</t>
    </rPh>
    <phoneticPr fontId="1"/>
  </si>
  <si>
    <t>500株</t>
    <rPh sb="3" eb="4">
      <t>カブ</t>
    </rPh>
    <phoneticPr fontId="1"/>
  </si>
  <si>
    <t>一株10万円</t>
    <rPh sb="0" eb="2">
      <t>ヒトカブ</t>
    </rPh>
    <rPh sb="4" eb="6">
      <t>マンエン</t>
    </rPh>
    <phoneticPr fontId="1"/>
  </si>
  <si>
    <t>円満ファンド</t>
    <rPh sb="0" eb="2">
      <t>エンマン</t>
    </rPh>
    <phoneticPr fontId="1"/>
  </si>
  <si>
    <t>100口</t>
    <rPh sb="3" eb="4">
      <t>クチ</t>
    </rPh>
    <phoneticPr fontId="1"/>
  </si>
  <si>
    <t>一口10万円</t>
    <rPh sb="0" eb="2">
      <t>ヒトクチ</t>
    </rPh>
    <rPh sb="4" eb="6">
      <t>マンエン</t>
    </rPh>
    <phoneticPr fontId="1"/>
  </si>
  <si>
    <t>円満社債</t>
    <rPh sb="0" eb="4">
      <t>エンマンシャサイ</t>
    </rPh>
    <phoneticPr fontId="1"/>
  </si>
  <si>
    <t>円満生命</t>
    <rPh sb="0" eb="4">
      <t>エンマンセイメイ</t>
    </rPh>
    <phoneticPr fontId="1"/>
  </si>
  <si>
    <t>家財</t>
    <rPh sb="0" eb="2">
      <t>カザイ</t>
    </rPh>
    <phoneticPr fontId="1"/>
  </si>
  <si>
    <t>金貨・骨董品等</t>
    <rPh sb="0" eb="2">
      <t>キンカ</t>
    </rPh>
    <rPh sb="3" eb="6">
      <t>コットウヒン</t>
    </rPh>
    <rPh sb="6" eb="7">
      <t>トウ</t>
    </rPh>
    <phoneticPr fontId="1"/>
  </si>
  <si>
    <t>友人からの借金</t>
    <rPh sb="0" eb="2">
      <t>ユウジン</t>
    </rPh>
    <rPh sb="5" eb="7">
      <t>シャッキン</t>
    </rPh>
    <phoneticPr fontId="1"/>
  </si>
  <si>
    <t>葬儀代</t>
    <rPh sb="0" eb="3">
      <t>ソウギダイ</t>
    </rPh>
    <phoneticPr fontId="1"/>
  </si>
  <si>
    <r>
      <rPr>
        <sz val="24"/>
        <color rgb="FF6600CC"/>
        <rFont val="Yu Gothic Medium"/>
        <family val="3"/>
        <charset val="128"/>
      </rPr>
      <t>相続税のご相談は、</t>
    </r>
    <r>
      <rPr>
        <b/>
        <sz val="36"/>
        <color rgb="FF6600CC"/>
        <rFont val="Yu Gothic Medium"/>
        <family val="3"/>
        <charset val="128"/>
      </rPr>
      <t>円満相続税理士法人</t>
    </r>
    <r>
      <rPr>
        <sz val="24"/>
        <color rgb="FF6600CC"/>
        <rFont val="Yu Gothic Medium"/>
        <family val="3"/>
        <charset val="128"/>
      </rPr>
      <t>にお任せください！
面談予約は0120-80-2929まで　https://osd-souzoku.jp/</t>
    </r>
    <rPh sb="0" eb="3">
      <t>ソウゾクゼイ</t>
    </rPh>
    <rPh sb="5" eb="7">
      <t>ソウダン</t>
    </rPh>
    <rPh sb="9" eb="18">
      <t>エ</t>
    </rPh>
    <rPh sb="20" eb="21">
      <t>マカ</t>
    </rPh>
    <rPh sb="28" eb="30">
      <t>メンダン</t>
    </rPh>
    <rPh sb="30" eb="32">
      <t>ヨヤク</t>
    </rPh>
    <phoneticPr fontId="1"/>
  </si>
  <si>
    <t>※当Excelは、令和4年1月時点の法令に基づき作成しています。実際の相続税の計算は、専門的な見地から慎重な検算が必要になりますので、当Excelは参考程度にお使いください(計算間違い等があった場合の責任は負いかねます)。</t>
    <rPh sb="1" eb="2">
      <t>トウ</t>
    </rPh>
    <rPh sb="9" eb="11">
      <t>レイワ</t>
    </rPh>
    <rPh sb="12" eb="13">
      <t>ネン</t>
    </rPh>
    <rPh sb="14" eb="17">
      <t>ガツジテン</t>
    </rPh>
    <rPh sb="18" eb="20">
      <t>ホウレイ</t>
    </rPh>
    <rPh sb="21" eb="22">
      <t>モト</t>
    </rPh>
    <rPh sb="24" eb="26">
      <t>サクセイ</t>
    </rPh>
    <rPh sb="32" eb="34">
      <t>ジッサイ</t>
    </rPh>
    <rPh sb="35" eb="38">
      <t>ソウゾクゼイ</t>
    </rPh>
    <rPh sb="39" eb="41">
      <t>ケイサン</t>
    </rPh>
    <rPh sb="43" eb="46">
      <t>センモンテキ</t>
    </rPh>
    <rPh sb="47" eb="49">
      <t>ケンチ</t>
    </rPh>
    <rPh sb="51" eb="53">
      <t>シンチョウ</t>
    </rPh>
    <rPh sb="54" eb="56">
      <t>ケンザン</t>
    </rPh>
    <rPh sb="57" eb="59">
      <t>ヒツヨウ</t>
    </rPh>
    <rPh sb="67" eb="73">
      <t>トウエクセル</t>
    </rPh>
    <rPh sb="74" eb="78">
      <t>サンコウテイド</t>
    </rPh>
    <rPh sb="80" eb="81">
      <t>ツカ</t>
    </rPh>
    <rPh sb="87" eb="91">
      <t>ケイサンマチガ</t>
    </rPh>
    <rPh sb="92" eb="93">
      <t>トウ</t>
    </rPh>
    <rPh sb="97" eb="99">
      <t>バアイ</t>
    </rPh>
    <rPh sb="100" eb="102">
      <t>セキニン</t>
    </rPh>
    <rPh sb="103" eb="104">
      <t>オ</t>
    </rPh>
    <phoneticPr fontId="1"/>
  </si>
  <si>
    <t>少数のあるセルは赤く表示されます</t>
    <rPh sb="0" eb="2">
      <t>ショウスウ</t>
    </rPh>
    <rPh sb="8" eb="9">
      <t>アカ</t>
    </rPh>
    <rPh sb="10" eb="12">
      <t>ヒョウジ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</si>
</sst>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#,##0;&quot;▲ &quot;#,##0"/>
    <numFmt numFmtId="177" formatCode="#,###.00&quot;㎡&quot;"/>
    <numFmt numFmtId="178" formatCode="#,###&quot;円&quot;"/>
    <numFmt numFmtId="179" formatCode="#,###&quot;円 &quot;"/>
    <numFmt numFmtId="180" formatCode="#,##0.0000000000;[Red]\-#,##0.0000000000"/>
    <numFmt numFmtId="181" formatCode="#,###&quot;株 &quot;"/>
    <numFmt numFmtId="182" formatCode="@&quot;様&quot;"/>
    <numFmt numFmtId="183" formatCode="[$-411]ggge&quot;年&quot;m&quot;月&quot;d&quot;日&quot;;@"/>
    <numFmt numFmtId="184" formatCode="#,###&quot;口 &quot;"/>
    <numFmt numFmtId="185" formatCode="\1&quot;株&quot;#,###&quot;円 &quot;"/>
    <numFmt numFmtId="186" formatCode="&quot;相&quot;&quot;続&quot;&quot;税&quot;&quot;の&quot;&quot;最&quot;&quot;高&quot;&quot;税&quot;&quot;率&quot;0.00%"/>
    <numFmt numFmtId="187" formatCode="&quot;加重平均税&quot;&quot;率&quot;0.00%"/>
  </numFmts>
  <fonts count="4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"/>
      <color rgb="FF000000"/>
      <name val="Times New Roman"/>
      <family val="1"/>
    </font>
    <font>
      <sz val="11"/>
      <color theme="1"/>
      <name val="Yu Gothic Medium"/>
      <family val="2"/>
      <charset val="128"/>
    </font>
    <font>
      <sz val="22"/>
      <color theme="1"/>
      <name val="Yu Gothic Medium"/>
      <family val="3"/>
      <charset val="128"/>
    </font>
    <font>
      <sz val="11"/>
      <color theme="1"/>
      <name val="Yu Gothic Medium"/>
      <family val="3"/>
      <charset val="128"/>
    </font>
    <font>
      <sz val="18"/>
      <color theme="1"/>
      <name val="Yu Gothic Medium"/>
      <family val="3"/>
      <charset val="128"/>
    </font>
    <font>
      <sz val="14"/>
      <color theme="1"/>
      <name val="Yu Gothic Medium"/>
      <family val="3"/>
      <charset val="128"/>
    </font>
    <font>
      <sz val="14"/>
      <color theme="1"/>
      <name val="Yu Gothic Medium"/>
      <family val="2"/>
      <charset val="128"/>
    </font>
    <font>
      <sz val="16"/>
      <color theme="1"/>
      <name val="Yu Gothic Medium"/>
      <family val="3"/>
      <charset val="128"/>
    </font>
    <font>
      <b/>
      <sz val="18"/>
      <color theme="0"/>
      <name val="Yu Gothic Medium"/>
      <family val="3"/>
      <charset val="128"/>
    </font>
    <font>
      <b/>
      <sz val="12"/>
      <color theme="0"/>
      <name val="Yu Gothic Medium"/>
      <family val="3"/>
      <charset val="128"/>
    </font>
    <font>
      <b/>
      <sz val="14"/>
      <color theme="8" tint="-0.249977111117893"/>
      <name val="Yu Gothic Medium"/>
      <family val="3"/>
      <charset val="128"/>
    </font>
    <font>
      <sz val="14"/>
      <name val="Yu Gothic Medium"/>
      <family val="3"/>
      <charset val="128"/>
    </font>
    <font>
      <sz val="18"/>
      <color theme="0"/>
      <name val="Yu Gothic Medium"/>
      <family val="3"/>
      <charset val="128"/>
    </font>
    <font>
      <b/>
      <sz val="18"/>
      <name val="Yu Gothic Medium"/>
      <family val="3"/>
      <charset val="128"/>
    </font>
    <font>
      <b/>
      <sz val="14"/>
      <color theme="1"/>
      <name val="Yu Gothic Medium"/>
      <family val="3"/>
      <charset val="128"/>
    </font>
    <font>
      <b/>
      <sz val="16"/>
      <name val="Yu Gothic Medium"/>
      <family val="3"/>
      <charset val="128"/>
    </font>
    <font>
      <b/>
      <sz val="18"/>
      <color theme="1"/>
      <name val="Yu Gothic Medium"/>
      <family val="3"/>
      <charset val="128"/>
    </font>
    <font>
      <b/>
      <sz val="14"/>
      <color theme="0"/>
      <name val="Yu Gothic Medium"/>
      <family val="3"/>
      <charset val="128"/>
    </font>
    <font>
      <sz val="14"/>
      <color theme="9" tint="-0.499984740745262"/>
      <name val="Yu Gothic Medium"/>
      <family val="3"/>
      <charset val="128"/>
    </font>
    <font>
      <sz val="16"/>
      <name val="Yu Gothic Medium"/>
      <family val="2"/>
      <charset val="128"/>
    </font>
    <font>
      <sz val="16"/>
      <name val="Yu Gothic Medium"/>
      <family val="3"/>
      <charset val="128"/>
    </font>
    <font>
      <b/>
      <sz val="20"/>
      <color rgb="FFFFFF00"/>
      <name val="Yu Gothic Medium"/>
      <family val="3"/>
      <charset val="128"/>
    </font>
    <font>
      <sz val="20"/>
      <color rgb="FFFFFF00"/>
      <name val="Yu Gothic Medium"/>
      <family val="3"/>
      <charset val="128"/>
    </font>
    <font>
      <b/>
      <sz val="18"/>
      <color rgb="FFFFFF00"/>
      <name val="Yu Gothic Medium"/>
      <family val="3"/>
      <charset val="128"/>
    </font>
    <font>
      <b/>
      <sz val="20"/>
      <color rgb="FFFFFF00"/>
      <name val="Yu Gothic Medium"/>
      <family val="2"/>
      <charset val="128"/>
    </font>
    <font>
      <sz val="14"/>
      <color rgb="FFFFFF00"/>
      <name val="Yu Gothic Medium"/>
      <family val="3"/>
      <charset val="128"/>
    </font>
    <font>
      <b/>
      <sz val="22"/>
      <color rgb="FFFFFF00"/>
      <name val="Yu Gothic Medium"/>
      <family val="3"/>
      <charset val="128"/>
    </font>
    <font>
      <sz val="22"/>
      <color theme="1"/>
      <name val="Yu Gothic Medium"/>
      <family val="2"/>
      <charset val="128"/>
    </font>
    <font>
      <sz val="16"/>
      <color theme="1"/>
      <name val="Yu Gothic Medium"/>
      <charset val="128"/>
    </font>
    <font>
      <b/>
      <sz val="18"/>
      <color indexed="81"/>
      <name val="MS P ゴシック"/>
      <family val="3"/>
      <charset val="128"/>
    </font>
    <font>
      <sz val="18"/>
      <color indexed="81"/>
      <name val="MS P ゴシック"/>
      <family val="3"/>
      <charset val="128"/>
    </font>
    <font>
      <b/>
      <sz val="20"/>
      <color indexed="81"/>
      <name val="MS P ゴシック"/>
      <family val="3"/>
      <charset val="128"/>
    </font>
    <font>
      <sz val="20"/>
      <color indexed="81"/>
      <name val="MS P ゴシック"/>
      <family val="3"/>
      <charset val="128"/>
    </font>
    <font>
      <sz val="12"/>
      <color theme="1"/>
      <name val="Yu Gothic Medium"/>
      <family val="3"/>
      <charset val="128"/>
    </font>
    <font>
      <b/>
      <sz val="24"/>
      <color rgb="FF6600CC"/>
      <name val="Yu Gothic Medium"/>
      <family val="3"/>
      <charset val="128"/>
    </font>
    <font>
      <sz val="24"/>
      <color rgb="FF6600CC"/>
      <name val="Yu Gothic Medium"/>
      <family val="3"/>
      <charset val="128"/>
    </font>
    <font>
      <b/>
      <sz val="36"/>
      <color rgb="FF6600CC"/>
      <name val="Yu Gothic Medium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  <fill>
      <patternFill patternType="solid">
        <fgColor rgb="FF6600CC"/>
        <bgColor indexed="64"/>
      </patternFill>
    </fill>
    <fill>
      <patternFill patternType="solid">
        <fgColor rgb="FFCCCCFF"/>
        <bgColor indexed="64"/>
      </patternFill>
    </fill>
  </fills>
  <borders count="8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theme="0"/>
      </left>
      <right/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 style="thin">
        <color theme="0"/>
      </left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double">
        <color theme="0"/>
      </right>
      <top style="medium">
        <color auto="1"/>
      </top>
      <bottom style="thin">
        <color theme="0"/>
      </bottom>
      <diagonal/>
    </border>
    <border>
      <left style="double">
        <color theme="0"/>
      </left>
      <right style="thin">
        <color theme="0"/>
      </right>
      <top style="medium">
        <color auto="1"/>
      </top>
      <bottom/>
      <diagonal/>
    </border>
    <border>
      <left style="thin">
        <color theme="0"/>
      </left>
      <right style="double">
        <color theme="0"/>
      </right>
      <top style="thin">
        <color theme="0"/>
      </top>
      <bottom style="thin">
        <color indexed="64"/>
      </bottom>
      <diagonal/>
    </border>
    <border>
      <left style="double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double">
        <color theme="0"/>
      </right>
      <top style="thin">
        <color indexed="64"/>
      </top>
      <bottom style="medium">
        <color indexed="64"/>
      </bottom>
      <diagonal/>
    </border>
    <border>
      <left style="double">
        <color theme="0"/>
      </left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double">
        <color indexed="64"/>
      </right>
      <top style="medium">
        <color indexed="64"/>
      </top>
      <bottom/>
      <diagonal/>
    </border>
    <border>
      <left style="thin">
        <color theme="1"/>
      </left>
      <right style="double">
        <color indexed="64"/>
      </right>
      <top/>
      <bottom/>
      <diagonal/>
    </border>
    <border>
      <left style="thin">
        <color theme="0"/>
      </left>
      <right style="double">
        <color theme="0"/>
      </right>
      <top/>
      <bottom/>
      <diagonal/>
    </border>
    <border>
      <left style="double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double">
        <color theme="0"/>
      </right>
      <top/>
      <bottom style="medium">
        <color indexed="64"/>
      </bottom>
      <diagonal/>
    </border>
    <border>
      <left style="double">
        <color theme="0"/>
      </left>
      <right style="thin">
        <color theme="0"/>
      </right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3" borderId="57">
      <alignment horizontal="center" vertical="center" wrapText="1"/>
    </xf>
    <xf numFmtId="0" fontId="3" fillId="0" borderId="0"/>
    <xf numFmtId="0" fontId="4" fillId="0" borderId="0"/>
  </cellStyleXfs>
  <cellXfs count="273">
    <xf numFmtId="0" fontId="0" fillId="0" borderId="0" xfId="0">
      <alignment vertical="center"/>
    </xf>
    <xf numFmtId="38" fontId="5" fillId="0" borderId="0" xfId="1" applyFont="1" applyProtection="1">
      <alignment vertical="center"/>
      <protection locked="0" hidden="1"/>
    </xf>
    <xf numFmtId="38" fontId="5" fillId="0" borderId="0" xfId="1" applyFont="1" applyAlignment="1" applyProtection="1">
      <alignment horizontal="center" vertical="center"/>
      <protection locked="0" hidden="1"/>
    </xf>
    <xf numFmtId="38" fontId="9" fillId="0" borderId="0" xfId="1" applyFont="1" applyProtection="1">
      <alignment vertical="center"/>
      <protection locked="0" hidden="1"/>
    </xf>
    <xf numFmtId="38" fontId="31" fillId="0" borderId="59" xfId="1" applyFont="1" applyBorder="1" applyAlignment="1" applyProtection="1">
      <alignment horizontal="center" vertical="center"/>
      <protection locked="0" hidden="1"/>
    </xf>
    <xf numFmtId="38" fontId="6" fillId="0" borderId="54" xfId="1" applyFont="1" applyBorder="1" applyAlignment="1" applyProtection="1">
      <alignment horizontal="center" vertical="center"/>
      <protection locked="0" hidden="1"/>
    </xf>
    <xf numFmtId="38" fontId="6" fillId="0" borderId="0" xfId="1" applyFont="1" applyProtection="1">
      <alignment vertical="center"/>
      <protection locked="0" hidden="1"/>
    </xf>
    <xf numFmtId="38" fontId="28" fillId="0" borderId="0" xfId="1" applyFont="1" applyAlignment="1" applyProtection="1">
      <alignment horizontal="center"/>
      <protection locked="0" hidden="1"/>
    </xf>
    <xf numFmtId="38" fontId="25" fillId="0" borderId="0" xfId="1" applyFont="1" applyAlignment="1" applyProtection="1">
      <alignment horizontal="center"/>
      <protection locked="0" hidden="1"/>
    </xf>
    <xf numFmtId="38" fontId="8" fillId="0" borderId="0" xfId="1" applyFont="1" applyAlignment="1" applyProtection="1">
      <protection locked="0" hidden="1"/>
    </xf>
    <xf numFmtId="38" fontId="7" fillId="0" borderId="0" xfId="1" applyFont="1" applyAlignment="1" applyProtection="1">
      <alignment horizontal="right"/>
      <protection locked="0" hidden="1"/>
    </xf>
    <xf numFmtId="38" fontId="14" fillId="0" borderId="0" xfId="1" applyFont="1" applyAlignment="1" applyProtection="1">
      <alignment horizontal="center"/>
      <protection locked="0" hidden="1"/>
    </xf>
    <xf numFmtId="38" fontId="29" fillId="0" borderId="0" xfId="1" applyFont="1" applyProtection="1">
      <alignment vertical="center"/>
      <protection locked="0" hidden="1"/>
    </xf>
    <xf numFmtId="38" fontId="22" fillId="0" borderId="0" xfId="1" applyFont="1" applyAlignment="1" applyProtection="1">
      <alignment horizontal="center" vertical="center"/>
      <protection locked="0" hidden="1"/>
    </xf>
    <xf numFmtId="38" fontId="8" fillId="0" borderId="0" xfId="1" applyFont="1" applyAlignment="1" applyProtection="1">
      <alignment horizontal="center"/>
      <protection locked="0" hidden="1"/>
    </xf>
    <xf numFmtId="38" fontId="27" fillId="0" borderId="0" xfId="1" applyFont="1" applyAlignment="1" applyProtection="1">
      <alignment horizontal="center"/>
      <protection locked="0" hidden="1"/>
    </xf>
    <xf numFmtId="38" fontId="9" fillId="0" borderId="28" xfId="1" applyFont="1" applyBorder="1" applyAlignment="1" applyProtection="1">
      <protection locked="0" hidden="1"/>
    </xf>
    <xf numFmtId="38" fontId="9" fillId="0" borderId="30" xfId="1" applyFont="1" applyBorder="1" applyAlignment="1" applyProtection="1">
      <protection locked="0" hidden="1"/>
    </xf>
    <xf numFmtId="38" fontId="9" fillId="0" borderId="30" xfId="1" applyFont="1" applyBorder="1" applyAlignment="1" applyProtection="1">
      <alignment horizontal="center"/>
      <protection locked="0" hidden="1"/>
    </xf>
    <xf numFmtId="177" fontId="9" fillId="0" borderId="30" xfId="1" applyNumberFormat="1" applyFont="1" applyBorder="1" applyAlignment="1" applyProtection="1">
      <alignment horizontal="center"/>
      <protection locked="0" hidden="1"/>
    </xf>
    <xf numFmtId="178" fontId="9" fillId="0" borderId="32" xfId="1" applyNumberFormat="1" applyFont="1" applyBorder="1" applyAlignment="1" applyProtection="1">
      <alignment horizontal="center"/>
      <protection locked="0" hidden="1"/>
    </xf>
    <xf numFmtId="38" fontId="9" fillId="0" borderId="66" xfId="1" applyFont="1" applyBorder="1" applyAlignment="1" applyProtection="1">
      <protection locked="0" hidden="1"/>
    </xf>
    <xf numFmtId="38" fontId="9" fillId="0" borderId="67" xfId="1" applyFont="1" applyBorder="1" applyAlignment="1" applyProtection="1">
      <protection locked="0" hidden="1"/>
    </xf>
    <xf numFmtId="38" fontId="9" fillId="0" borderId="10" xfId="1" applyFont="1" applyBorder="1" applyAlignment="1" applyProtection="1">
      <protection locked="0" hidden="1"/>
    </xf>
    <xf numFmtId="38" fontId="9" fillId="0" borderId="42" xfId="1" applyFont="1" applyBorder="1" applyAlignment="1" applyProtection="1">
      <protection locked="0" hidden="1"/>
    </xf>
    <xf numFmtId="38" fontId="22" fillId="0" borderId="0" xfId="1" applyFont="1" applyAlignment="1" applyProtection="1">
      <alignment horizontal="left"/>
      <protection locked="0" hidden="1"/>
    </xf>
    <xf numFmtId="38" fontId="9" fillId="0" borderId="27" xfId="1" applyFont="1" applyBorder="1" applyAlignment="1" applyProtection="1">
      <alignment horizontal="left"/>
      <protection locked="0" hidden="1"/>
    </xf>
    <xf numFmtId="38" fontId="9" fillId="0" borderId="0" xfId="1" applyFont="1" applyAlignment="1" applyProtection="1">
      <protection locked="0" hidden="1"/>
    </xf>
    <xf numFmtId="38" fontId="9" fillId="0" borderId="0" xfId="1" applyFont="1" applyAlignment="1" applyProtection="1">
      <alignment horizontal="center"/>
      <protection locked="0" hidden="1"/>
    </xf>
    <xf numFmtId="177" fontId="9" fillId="0" borderId="0" xfId="1" applyNumberFormat="1" applyFont="1" applyAlignment="1" applyProtection="1">
      <alignment horizontal="center"/>
      <protection locked="0" hidden="1"/>
    </xf>
    <xf numFmtId="38" fontId="9" fillId="0" borderId="68" xfId="1" applyFont="1" applyBorder="1" applyAlignment="1" applyProtection="1">
      <protection locked="0" hidden="1"/>
    </xf>
    <xf numFmtId="38" fontId="9" fillId="0" borderId="69" xfId="1" applyFont="1" applyBorder="1" applyAlignment="1" applyProtection="1">
      <protection locked="0" hidden="1"/>
    </xf>
    <xf numFmtId="38" fontId="9" fillId="0" borderId="33" xfId="1" applyFont="1" applyBorder="1" applyAlignment="1" applyProtection="1">
      <protection locked="0" hidden="1"/>
    </xf>
    <xf numFmtId="38" fontId="9" fillId="0" borderId="23" xfId="1" applyFont="1" applyBorder="1" applyAlignment="1" applyProtection="1">
      <protection locked="0" hidden="1"/>
    </xf>
    <xf numFmtId="38" fontId="9" fillId="0" borderId="28" xfId="1" applyFont="1" applyBorder="1" applyAlignment="1" applyProtection="1">
      <alignment horizontal="left"/>
      <protection locked="0" hidden="1"/>
    </xf>
    <xf numFmtId="9" fontId="9" fillId="0" borderId="30" xfId="2" applyFont="1" applyBorder="1" applyAlignment="1" applyProtection="1">
      <alignment horizontal="center"/>
      <protection locked="0" hidden="1"/>
    </xf>
    <xf numFmtId="176" fontId="9" fillId="0" borderId="66" xfId="1" applyNumberFormat="1" applyFont="1" applyBorder="1" applyAlignment="1" applyProtection="1">
      <alignment horizontal="right"/>
      <protection locked="0" hidden="1"/>
    </xf>
    <xf numFmtId="176" fontId="9" fillId="0" borderId="67" xfId="1" applyNumberFormat="1" applyFont="1" applyBorder="1" applyAlignment="1" applyProtection="1">
      <protection locked="0" hidden="1"/>
    </xf>
    <xf numFmtId="176" fontId="9" fillId="0" borderId="10" xfId="1" applyNumberFormat="1" applyFont="1" applyBorder="1" applyAlignment="1" applyProtection="1">
      <protection locked="0" hidden="1"/>
    </xf>
    <xf numFmtId="176" fontId="9" fillId="0" borderId="42" xfId="1" applyNumberFormat="1" applyFont="1" applyBorder="1" applyAlignment="1" applyProtection="1">
      <protection locked="0" hidden="1"/>
    </xf>
    <xf numFmtId="38" fontId="9" fillId="0" borderId="0" xfId="1" applyFont="1" applyBorder="1" applyAlignment="1" applyProtection="1">
      <protection locked="0" hidden="1"/>
    </xf>
    <xf numFmtId="38" fontId="9" fillId="0" borderId="0" xfId="1" applyFont="1" applyBorder="1" applyAlignment="1" applyProtection="1">
      <alignment horizontal="center"/>
      <protection locked="0" hidden="1"/>
    </xf>
    <xf numFmtId="177" fontId="9" fillId="0" borderId="0" xfId="1" applyNumberFormat="1" applyFont="1" applyBorder="1" applyAlignment="1" applyProtection="1">
      <alignment horizontal="center"/>
      <protection locked="0" hidden="1"/>
    </xf>
    <xf numFmtId="9" fontId="9" fillId="0" borderId="0" xfId="2" applyFont="1" applyBorder="1" applyAlignment="1" applyProtection="1">
      <alignment horizontal="center"/>
      <protection locked="0" hidden="1"/>
    </xf>
    <xf numFmtId="176" fontId="9" fillId="0" borderId="68" xfId="1" applyNumberFormat="1" applyFont="1" applyBorder="1" applyAlignment="1" applyProtection="1">
      <alignment horizontal="right"/>
      <protection locked="0" hidden="1"/>
    </xf>
    <xf numFmtId="176" fontId="9" fillId="0" borderId="69" xfId="1" applyNumberFormat="1" applyFont="1" applyBorder="1" applyAlignment="1" applyProtection="1">
      <protection locked="0" hidden="1"/>
    </xf>
    <xf numFmtId="176" fontId="9" fillId="0" borderId="33" xfId="1" applyNumberFormat="1" applyFont="1" applyBorder="1" applyAlignment="1" applyProtection="1">
      <protection locked="0" hidden="1"/>
    </xf>
    <xf numFmtId="176" fontId="9" fillId="0" borderId="23" xfId="1" applyNumberFormat="1" applyFont="1" applyBorder="1" applyAlignment="1" applyProtection="1">
      <protection locked="0" hidden="1"/>
    </xf>
    <xf numFmtId="38" fontId="9" fillId="0" borderId="0" xfId="1" applyFont="1" applyAlignment="1" applyProtection="1">
      <alignment horizontal="center" vertical="center"/>
      <protection locked="0" hidden="1"/>
    </xf>
    <xf numFmtId="38" fontId="30" fillId="0" borderId="0" xfId="1" applyFont="1" applyAlignment="1" applyProtection="1">
      <alignment horizontal="center"/>
      <protection locked="0" hidden="1"/>
    </xf>
    <xf numFmtId="38" fontId="9" fillId="0" borderId="30" xfId="1" applyFont="1" applyBorder="1" applyAlignment="1" applyProtection="1">
      <alignment horizontal="center" wrapText="1"/>
      <protection locked="0" hidden="1"/>
    </xf>
    <xf numFmtId="178" fontId="9" fillId="0" borderId="32" xfId="1" applyNumberFormat="1" applyFont="1" applyBorder="1" applyAlignment="1" applyProtection="1">
      <alignment horizontal="center" shrinkToFit="1"/>
      <protection locked="0" hidden="1"/>
    </xf>
    <xf numFmtId="38" fontId="9" fillId="0" borderId="0" xfId="1" applyFont="1" applyBorder="1" applyAlignment="1" applyProtection="1">
      <alignment horizontal="center" wrapText="1"/>
      <protection locked="0" hidden="1"/>
    </xf>
    <xf numFmtId="178" fontId="9" fillId="0" borderId="31" xfId="1" applyNumberFormat="1" applyFont="1" applyBorder="1" applyAlignment="1" applyProtection="1">
      <alignment horizontal="center" shrinkToFit="1"/>
      <protection locked="0" hidden="1"/>
    </xf>
    <xf numFmtId="38" fontId="29" fillId="0" borderId="0" xfId="1" applyFont="1" applyAlignment="1" applyProtection="1">
      <alignment horizontal="center"/>
      <protection locked="0" hidden="1"/>
    </xf>
    <xf numFmtId="38" fontId="9" fillId="0" borderId="27" xfId="1" applyFont="1" applyBorder="1" applyAlignment="1" applyProtection="1">
      <protection locked="0" hidden="1"/>
    </xf>
    <xf numFmtId="181" fontId="9" fillId="0" borderId="0" xfId="1" applyNumberFormat="1" applyFont="1" applyAlignment="1" applyProtection="1">
      <alignment horizontal="center" shrinkToFit="1"/>
      <protection locked="0" hidden="1"/>
    </xf>
    <xf numFmtId="185" fontId="9" fillId="0" borderId="32" xfId="1" applyNumberFormat="1" applyFont="1" applyBorder="1" applyAlignment="1" applyProtection="1">
      <alignment horizontal="center"/>
      <protection locked="0" hidden="1"/>
    </xf>
    <xf numFmtId="185" fontId="9" fillId="0" borderId="31" xfId="1" applyNumberFormat="1" applyFont="1" applyBorder="1" applyAlignment="1" applyProtection="1">
      <alignment horizontal="center"/>
      <protection locked="0" hidden="1"/>
    </xf>
    <xf numFmtId="184" fontId="9" fillId="0" borderId="0" xfId="1" applyNumberFormat="1" applyFont="1" applyAlignment="1" applyProtection="1">
      <alignment horizontal="center" shrinkToFit="1"/>
      <protection locked="0" hidden="1"/>
    </xf>
    <xf numFmtId="178" fontId="9" fillId="0" borderId="0" xfId="1" applyNumberFormat="1" applyFont="1" applyAlignment="1" applyProtection="1">
      <alignment horizontal="center" shrinkToFit="1"/>
      <protection locked="0" hidden="1"/>
    </xf>
    <xf numFmtId="38" fontId="15" fillId="0" borderId="27" xfId="1" applyFont="1" applyBorder="1" applyAlignment="1" applyProtection="1">
      <protection locked="0" hidden="1"/>
    </xf>
    <xf numFmtId="38" fontId="15" fillId="0" borderId="0" xfId="1" applyFont="1" applyAlignment="1" applyProtection="1">
      <protection locked="0" hidden="1"/>
    </xf>
    <xf numFmtId="184" fontId="15" fillId="0" borderId="0" xfId="1" applyNumberFormat="1" applyFont="1" applyAlignment="1" applyProtection="1">
      <alignment horizontal="center" shrinkToFit="1"/>
      <protection locked="0" hidden="1"/>
    </xf>
    <xf numFmtId="178" fontId="15" fillId="0" borderId="0" xfId="1" applyNumberFormat="1" applyFont="1" applyAlignment="1" applyProtection="1">
      <alignment horizontal="center" shrinkToFit="1"/>
      <protection locked="0" hidden="1"/>
    </xf>
    <xf numFmtId="179" fontId="9" fillId="0" borderId="0" xfId="1" applyNumberFormat="1" applyFont="1" applyAlignment="1" applyProtection="1">
      <alignment horizontal="center" shrinkToFit="1"/>
      <protection locked="0" hidden="1"/>
    </xf>
    <xf numFmtId="38" fontId="15" fillId="0" borderId="24" xfId="1" applyFont="1" applyBorder="1" applyAlignment="1" applyProtection="1">
      <protection locked="0" hidden="1"/>
    </xf>
    <xf numFmtId="38" fontId="15" fillId="0" borderId="25" xfId="1" applyFont="1" applyBorder="1" applyAlignment="1" applyProtection="1">
      <protection locked="0" hidden="1"/>
    </xf>
    <xf numFmtId="179" fontId="15" fillId="0" borderId="25" xfId="1" applyNumberFormat="1" applyFont="1" applyBorder="1" applyAlignment="1" applyProtection="1">
      <alignment horizontal="center" shrinkToFit="1"/>
      <protection locked="0" hidden="1"/>
    </xf>
    <xf numFmtId="178" fontId="15" fillId="0" borderId="25" xfId="1" applyNumberFormat="1" applyFont="1" applyBorder="1" applyAlignment="1" applyProtection="1">
      <alignment horizontal="center" shrinkToFit="1"/>
      <protection locked="0" hidden="1"/>
    </xf>
    <xf numFmtId="38" fontId="9" fillId="0" borderId="72" xfId="1" applyFont="1" applyBorder="1" applyAlignment="1" applyProtection="1">
      <protection locked="0" hidden="1"/>
    </xf>
    <xf numFmtId="38" fontId="9" fillId="0" borderId="73" xfId="1" applyFont="1" applyBorder="1" applyAlignment="1" applyProtection="1">
      <protection locked="0" hidden="1"/>
    </xf>
    <xf numFmtId="38" fontId="9" fillId="0" borderId="11" xfId="1" applyFont="1" applyBorder="1" applyAlignment="1" applyProtection="1">
      <protection locked="0" hidden="1"/>
    </xf>
    <xf numFmtId="38" fontId="9" fillId="0" borderId="44" xfId="1" applyFont="1" applyBorder="1" applyAlignment="1" applyProtection="1">
      <protection locked="0" hidden="1"/>
    </xf>
    <xf numFmtId="182" fontId="9" fillId="0" borderId="32" xfId="1" applyNumberFormat="1" applyFont="1" applyBorder="1" applyAlignment="1" applyProtection="1">
      <alignment horizontal="center"/>
      <protection locked="0" hidden="1"/>
    </xf>
    <xf numFmtId="176" fontId="9" fillId="0" borderId="0" xfId="1" applyNumberFormat="1" applyFont="1" applyAlignment="1" applyProtection="1">
      <alignment horizontal="center"/>
      <protection locked="0" hidden="1"/>
    </xf>
    <xf numFmtId="182" fontId="9" fillId="0" borderId="31" xfId="1" applyNumberFormat="1" applyFont="1" applyBorder="1" applyAlignment="1" applyProtection="1">
      <alignment horizontal="center"/>
      <protection locked="0" hidden="1"/>
    </xf>
    <xf numFmtId="38" fontId="9" fillId="0" borderId="51" xfId="1" applyFont="1" applyBorder="1" applyAlignment="1" applyProtection="1">
      <alignment horizontal="center"/>
      <protection locked="0" hidden="1"/>
    </xf>
    <xf numFmtId="38" fontId="15" fillId="0" borderId="0" xfId="1" applyFont="1" applyAlignment="1" applyProtection="1">
      <alignment horizontal="center"/>
      <protection locked="0" hidden="1"/>
    </xf>
    <xf numFmtId="38" fontId="9" fillId="0" borderId="31" xfId="1" applyFont="1" applyBorder="1" applyAlignment="1" applyProtection="1">
      <alignment horizontal="center"/>
      <protection locked="0" hidden="1"/>
    </xf>
    <xf numFmtId="38" fontId="11" fillId="0" borderId="0" xfId="1" applyFont="1" applyProtection="1">
      <alignment vertical="center"/>
      <protection locked="0" hidden="1"/>
    </xf>
    <xf numFmtId="38" fontId="8" fillId="0" borderId="0" xfId="1" applyFont="1" applyProtection="1">
      <alignment vertical="center"/>
      <protection locked="0" hidden="1"/>
    </xf>
    <xf numFmtId="38" fontId="9" fillId="0" borderId="46" xfId="1" applyFont="1" applyBorder="1" applyAlignment="1" applyProtection="1">
      <protection locked="0" hidden="1"/>
    </xf>
    <xf numFmtId="38" fontId="9" fillId="0" borderId="17" xfId="1" applyFont="1" applyBorder="1" applyAlignment="1" applyProtection="1">
      <protection locked="0" hidden="1"/>
    </xf>
    <xf numFmtId="38" fontId="9" fillId="0" borderId="55" xfId="1" applyFont="1" applyBorder="1" applyAlignment="1" applyProtection="1">
      <protection locked="0" hidden="1"/>
    </xf>
    <xf numFmtId="38" fontId="9" fillId="0" borderId="80" xfId="1" applyFont="1" applyBorder="1" applyAlignment="1" applyProtection="1">
      <protection locked="0" hidden="1"/>
    </xf>
    <xf numFmtId="38" fontId="9" fillId="0" borderId="81" xfId="1" applyFont="1" applyBorder="1" applyAlignment="1" applyProtection="1">
      <protection locked="0" hidden="1"/>
    </xf>
    <xf numFmtId="38" fontId="9" fillId="0" borderId="39" xfId="1" applyFont="1" applyBorder="1" applyAlignment="1" applyProtection="1">
      <protection locked="0" hidden="1"/>
    </xf>
    <xf numFmtId="38" fontId="9" fillId="0" borderId="47" xfId="1" applyFont="1" applyBorder="1" applyAlignment="1" applyProtection="1">
      <protection locked="0" hidden="1"/>
    </xf>
    <xf numFmtId="38" fontId="9" fillId="0" borderId="31" xfId="1" applyFont="1" applyBorder="1" applyAlignment="1" applyProtection="1">
      <protection locked="0" hidden="1"/>
    </xf>
    <xf numFmtId="38" fontId="9" fillId="0" borderId="32" xfId="1" applyFont="1" applyBorder="1" applyAlignment="1" applyProtection="1">
      <protection locked="0" hidden="1"/>
    </xf>
    <xf numFmtId="38" fontId="9" fillId="0" borderId="24" xfId="1" applyFont="1" applyBorder="1" applyAlignment="1" applyProtection="1">
      <protection locked="0" hidden="1"/>
    </xf>
    <xf numFmtId="38" fontId="9" fillId="0" borderId="25" xfId="1" applyFont="1" applyBorder="1" applyAlignment="1" applyProtection="1">
      <protection locked="0" hidden="1"/>
    </xf>
    <xf numFmtId="38" fontId="9" fillId="0" borderId="26" xfId="1" applyFont="1" applyBorder="1" applyAlignment="1" applyProtection="1">
      <protection locked="0" hidden="1"/>
    </xf>
    <xf numFmtId="38" fontId="8" fillId="0" borderId="21" xfId="1" applyFont="1" applyBorder="1" applyProtection="1">
      <alignment vertical="center"/>
      <protection locked="0" hidden="1"/>
    </xf>
    <xf numFmtId="38" fontId="7" fillId="0" borderId="21" xfId="1" applyFont="1" applyBorder="1" applyProtection="1">
      <alignment vertical="center"/>
      <protection locked="0" hidden="1"/>
    </xf>
    <xf numFmtId="38" fontId="7" fillId="0" borderId="21" xfId="1" applyFont="1" applyBorder="1" applyAlignment="1" applyProtection="1">
      <alignment horizontal="center" vertical="center"/>
      <protection locked="0" hidden="1"/>
    </xf>
    <xf numFmtId="38" fontId="11" fillId="0" borderId="19" xfId="1" applyFont="1" applyBorder="1" applyProtection="1">
      <alignment vertical="center"/>
      <protection locked="0" hidden="1"/>
    </xf>
    <xf numFmtId="38" fontId="7" fillId="0" borderId="19" xfId="1" applyFont="1" applyBorder="1" applyProtection="1">
      <alignment vertical="center"/>
      <protection locked="0" hidden="1"/>
    </xf>
    <xf numFmtId="38" fontId="9" fillId="0" borderId="18" xfId="1" applyFont="1" applyBorder="1" applyAlignment="1" applyProtection="1">
      <alignment horizontal="distributed" indent="1"/>
      <protection locked="0" hidden="1"/>
    </xf>
    <xf numFmtId="38" fontId="9" fillId="0" borderId="83" xfId="1" applyFont="1" applyBorder="1" applyAlignment="1" applyProtection="1">
      <protection locked="0" hidden="1"/>
    </xf>
    <xf numFmtId="176" fontId="9" fillId="0" borderId="83" xfId="1" applyNumberFormat="1" applyFont="1" applyBorder="1" applyAlignment="1" applyProtection="1">
      <protection locked="0" hidden="1"/>
    </xf>
    <xf numFmtId="38" fontId="9" fillId="0" borderId="27" xfId="1" applyFont="1" applyBorder="1" applyAlignment="1" applyProtection="1">
      <alignment horizontal="center"/>
      <protection locked="0" hidden="1"/>
    </xf>
    <xf numFmtId="176" fontId="9" fillId="0" borderId="68" xfId="1" applyNumberFormat="1" applyFont="1" applyBorder="1" applyAlignment="1" applyProtection="1">
      <protection locked="0" hidden="1"/>
    </xf>
    <xf numFmtId="176" fontId="9" fillId="0" borderId="27" xfId="1" applyNumberFormat="1" applyFont="1" applyBorder="1" applyAlignment="1" applyProtection="1">
      <protection locked="0" hidden="1"/>
    </xf>
    <xf numFmtId="38" fontId="9" fillId="2" borderId="1" xfId="1" applyFont="1" applyFill="1" applyBorder="1" applyAlignment="1" applyProtection="1">
      <alignment horizontal="center" vertical="center"/>
      <protection locked="0" hidden="1"/>
    </xf>
    <xf numFmtId="38" fontId="5" fillId="2" borderId="0" xfId="1" applyFont="1" applyFill="1" applyProtection="1">
      <alignment vertical="center"/>
      <protection locked="0" hidden="1"/>
    </xf>
    <xf numFmtId="38" fontId="9" fillId="2" borderId="52" xfId="1" applyFont="1" applyFill="1" applyBorder="1" applyAlignment="1" applyProtection="1">
      <alignment horizontal="center" vertical="center"/>
      <protection locked="0" hidden="1"/>
    </xf>
    <xf numFmtId="38" fontId="10" fillId="2" borderId="0" xfId="1" applyFont="1" applyFill="1" applyAlignment="1" applyProtection="1">
      <alignment horizontal="center" vertical="center"/>
      <protection locked="0" hidden="1"/>
    </xf>
    <xf numFmtId="3" fontId="9" fillId="2" borderId="52" xfId="1" applyNumberFormat="1" applyFont="1" applyFill="1" applyBorder="1" applyProtection="1">
      <alignment vertical="center"/>
      <protection locked="0" hidden="1"/>
    </xf>
    <xf numFmtId="9" fontId="9" fillId="2" borderId="52" xfId="2" applyFont="1" applyFill="1" applyBorder="1" applyProtection="1">
      <alignment vertical="center"/>
      <protection locked="0" hidden="1"/>
    </xf>
    <xf numFmtId="38" fontId="9" fillId="2" borderId="52" xfId="1" applyFont="1" applyFill="1" applyBorder="1" applyProtection="1">
      <alignment vertical="center"/>
      <protection locked="0" hidden="1"/>
    </xf>
    <xf numFmtId="38" fontId="9" fillId="2" borderId="58" xfId="1" applyFont="1" applyFill="1" applyBorder="1" applyAlignment="1" applyProtection="1">
      <alignment horizontal="center" vertical="center"/>
      <protection locked="0" hidden="1"/>
    </xf>
    <xf numFmtId="3" fontId="9" fillId="2" borderId="58" xfId="1" applyNumberFormat="1" applyFont="1" applyFill="1" applyBorder="1" applyProtection="1">
      <alignment vertical="center"/>
      <protection locked="0" hidden="1"/>
    </xf>
    <xf numFmtId="9" fontId="9" fillId="2" borderId="58" xfId="2" applyFont="1" applyFill="1" applyBorder="1" applyProtection="1">
      <alignment vertical="center"/>
      <protection locked="0" hidden="1"/>
    </xf>
    <xf numFmtId="38" fontId="9" fillId="2" borderId="58" xfId="1" applyFont="1" applyFill="1" applyBorder="1" applyProtection="1">
      <alignment vertical="center"/>
      <protection locked="0" hidden="1"/>
    </xf>
    <xf numFmtId="38" fontId="9" fillId="2" borderId="60" xfId="1" applyFont="1" applyFill="1" applyBorder="1" applyAlignment="1" applyProtection="1">
      <alignment horizontal="center" vertical="center"/>
      <protection locked="0" hidden="1"/>
    </xf>
    <xf numFmtId="9" fontId="9" fillId="2" borderId="60" xfId="2" applyFont="1" applyFill="1" applyBorder="1" applyProtection="1">
      <alignment vertical="center"/>
      <protection locked="0" hidden="1"/>
    </xf>
    <xf numFmtId="38" fontId="9" fillId="2" borderId="60" xfId="1" applyFont="1" applyFill="1" applyBorder="1" applyProtection="1">
      <alignment vertical="center"/>
      <protection locked="0" hidden="1"/>
    </xf>
    <xf numFmtId="38" fontId="9" fillId="2" borderId="3" xfId="1" applyFont="1" applyFill="1" applyBorder="1" applyAlignment="1" applyProtection="1">
      <alignment horizontal="center" vertical="center"/>
      <protection locked="0" hidden="1"/>
    </xf>
    <xf numFmtId="38" fontId="9" fillId="2" borderId="5" xfId="1" applyFont="1" applyFill="1" applyBorder="1" applyAlignment="1" applyProtection="1">
      <alignment horizontal="center" vertical="center"/>
      <protection locked="0" hidden="1"/>
    </xf>
    <xf numFmtId="38" fontId="15" fillId="2" borderId="4" xfId="1" applyFont="1" applyFill="1" applyBorder="1" applyAlignment="1" applyProtection="1">
      <alignment horizontal="right" vertical="center"/>
      <protection locked="0" hidden="1"/>
    </xf>
    <xf numFmtId="38" fontId="9" fillId="2" borderId="4" xfId="1" applyFont="1" applyFill="1" applyBorder="1" applyAlignment="1" applyProtection="1">
      <alignment horizontal="center" vertical="center"/>
      <protection locked="0" hidden="1"/>
    </xf>
    <xf numFmtId="38" fontId="9" fillId="2" borderId="2" xfId="1" applyFont="1" applyFill="1" applyBorder="1" applyProtection="1">
      <alignment vertical="center"/>
      <protection locked="0" hidden="1"/>
    </xf>
    <xf numFmtId="38" fontId="9" fillId="2" borderId="0" xfId="1" applyFont="1" applyFill="1" applyProtection="1">
      <alignment vertical="center"/>
      <protection locked="0" hidden="1"/>
    </xf>
    <xf numFmtId="38" fontId="9" fillId="2" borderId="0" xfId="1" applyFont="1" applyFill="1" applyAlignment="1" applyProtection="1">
      <alignment horizontal="center"/>
      <protection locked="0" hidden="1"/>
    </xf>
    <xf numFmtId="38" fontId="9" fillId="2" borderId="0" xfId="1" applyFont="1" applyFill="1" applyBorder="1" applyAlignment="1" applyProtection="1">
      <alignment horizontal="center" vertical="center"/>
      <protection locked="0" hidden="1"/>
    </xf>
    <xf numFmtId="38" fontId="9" fillId="2" borderId="10" xfId="1" applyFont="1" applyFill="1" applyBorder="1" applyProtection="1">
      <alignment vertical="center"/>
      <protection locked="0" hidden="1"/>
    </xf>
    <xf numFmtId="9" fontId="9" fillId="2" borderId="10" xfId="2" applyFont="1" applyFill="1" applyBorder="1" applyProtection="1">
      <alignment vertical="center"/>
      <protection locked="0" hidden="1"/>
    </xf>
    <xf numFmtId="38" fontId="9" fillId="2" borderId="27" xfId="1" applyFont="1" applyFill="1" applyBorder="1" applyAlignment="1" applyProtection="1">
      <alignment horizontal="center"/>
      <protection locked="0" hidden="1"/>
    </xf>
    <xf numFmtId="38" fontId="9" fillId="2" borderId="33" xfId="1" applyFont="1" applyFill="1" applyBorder="1" applyProtection="1">
      <alignment vertical="center"/>
      <protection locked="0" hidden="1"/>
    </xf>
    <xf numFmtId="9" fontId="9" fillId="2" borderId="33" xfId="2" applyFont="1" applyFill="1" applyBorder="1" applyProtection="1">
      <alignment vertical="center"/>
      <protection locked="0" hidden="1"/>
    </xf>
    <xf numFmtId="38" fontId="9" fillId="2" borderId="27" xfId="1" applyFont="1" applyFill="1" applyBorder="1" applyAlignment="1" applyProtection="1">
      <alignment horizontal="center" vertical="center"/>
      <protection locked="0" hidden="1"/>
    </xf>
    <xf numFmtId="38" fontId="9" fillId="2" borderId="11" xfId="1" applyFont="1" applyFill="1" applyBorder="1" applyProtection="1">
      <alignment vertical="center"/>
      <protection locked="0" hidden="1"/>
    </xf>
    <xf numFmtId="9" fontId="9" fillId="2" borderId="11" xfId="2" applyFont="1" applyFill="1" applyBorder="1" applyProtection="1">
      <alignment vertical="center"/>
      <protection locked="0" hidden="1"/>
    </xf>
    <xf numFmtId="38" fontId="7" fillId="0" borderId="0" xfId="1" applyFont="1" applyProtection="1">
      <alignment vertical="center"/>
      <protection locked="0" hidden="1"/>
    </xf>
    <xf numFmtId="38" fontId="7" fillId="0" borderId="0" xfId="1" applyFont="1" applyAlignment="1" applyProtection="1">
      <alignment horizontal="center" vertical="center"/>
      <protection locked="0" hidden="1"/>
    </xf>
    <xf numFmtId="0" fontId="13" fillId="4" borderId="75" xfId="1" applyNumberFormat="1" applyFont="1" applyFill="1" applyBorder="1" applyAlignment="1" applyProtection="1">
      <alignment horizontal="center"/>
      <protection locked="0" hidden="1"/>
    </xf>
    <xf numFmtId="0" fontId="13" fillId="4" borderId="50" xfId="1" applyNumberFormat="1" applyFont="1" applyFill="1" applyBorder="1" applyAlignment="1" applyProtection="1">
      <alignment horizontal="center"/>
      <protection locked="0" hidden="1"/>
    </xf>
    <xf numFmtId="38" fontId="13" fillId="4" borderId="50" xfId="1" applyFont="1" applyFill="1" applyBorder="1" applyAlignment="1" applyProtection="1">
      <alignment horizontal="center" wrapText="1"/>
      <protection locked="0" hidden="1"/>
    </xf>
    <xf numFmtId="38" fontId="13" fillId="4" borderId="63" xfId="1" applyFont="1" applyFill="1" applyBorder="1" applyAlignment="1" applyProtection="1">
      <alignment horizontal="center" wrapText="1"/>
      <protection locked="0" hidden="1"/>
    </xf>
    <xf numFmtId="49" fontId="12" fillId="4" borderId="77" xfId="1" applyNumberFormat="1" applyFont="1" applyFill="1" applyBorder="1" applyAlignment="1" applyProtection="1">
      <alignment horizontal="center"/>
      <protection locked="0" hidden="1"/>
    </xf>
    <xf numFmtId="49" fontId="12" fillId="4" borderId="61" xfId="1" applyNumberFormat="1" applyFont="1" applyFill="1" applyBorder="1" applyAlignment="1" applyProtection="1">
      <alignment horizontal="center"/>
      <protection locked="0" hidden="1"/>
    </xf>
    <xf numFmtId="49" fontId="12" fillId="4" borderId="64" xfId="1" applyNumberFormat="1" applyFont="1" applyFill="1" applyBorder="1" applyAlignment="1" applyProtection="1">
      <alignment horizontal="center"/>
      <protection locked="0" hidden="1"/>
    </xf>
    <xf numFmtId="49" fontId="9" fillId="5" borderId="14" xfId="1" applyNumberFormat="1" applyFont="1" applyFill="1" applyBorder="1" applyAlignment="1" applyProtection="1">
      <alignment horizontal="distributed" vertical="center" indent="1"/>
      <protection locked="0" hidden="1"/>
    </xf>
    <xf numFmtId="49" fontId="9" fillId="5" borderId="18" xfId="1" applyNumberFormat="1" applyFont="1" applyFill="1" applyBorder="1" applyAlignment="1" applyProtection="1">
      <alignment horizontal="distributed" vertical="center" indent="1"/>
      <protection locked="0" hidden="1"/>
    </xf>
    <xf numFmtId="49" fontId="9" fillId="5" borderId="22" xfId="1" applyNumberFormat="1" applyFont="1" applyFill="1" applyBorder="1" applyAlignment="1" applyProtection="1">
      <alignment horizontal="distributed" vertical="center" indent="1"/>
      <protection locked="0" hidden="1"/>
    </xf>
    <xf numFmtId="38" fontId="16" fillId="4" borderId="78" xfId="1" applyFont="1" applyFill="1" applyBorder="1" applyAlignment="1" applyProtection="1">
      <protection locked="0" hidden="1"/>
    </xf>
    <xf numFmtId="38" fontId="16" fillId="4" borderId="79" xfId="1" applyFont="1" applyFill="1" applyBorder="1" applyAlignment="1" applyProtection="1">
      <protection locked="0" hidden="1"/>
    </xf>
    <xf numFmtId="38" fontId="16" fillId="4" borderId="13" xfId="1" applyFont="1" applyFill="1" applyBorder="1" applyAlignment="1" applyProtection="1">
      <protection locked="0" hidden="1"/>
    </xf>
    <xf numFmtId="38" fontId="16" fillId="4" borderId="45" xfId="1" applyFont="1" applyFill="1" applyBorder="1" applyAlignment="1" applyProtection="1">
      <protection locked="0" hidden="1"/>
    </xf>
    <xf numFmtId="49" fontId="9" fillId="5" borderId="16" xfId="1" applyNumberFormat="1" applyFont="1" applyFill="1" applyBorder="1" applyAlignment="1" applyProtection="1">
      <alignment horizontal="distributed" vertical="center" indent="1"/>
      <protection locked="0" hidden="1"/>
    </xf>
    <xf numFmtId="38" fontId="21" fillId="4" borderId="18" xfId="1" applyFont="1" applyFill="1" applyBorder="1" applyAlignment="1" applyProtection="1">
      <alignment horizontal="distributed" indent="1"/>
      <protection locked="0" hidden="1"/>
    </xf>
    <xf numFmtId="180" fontId="21" fillId="4" borderId="84" xfId="1" applyNumberFormat="1" applyFont="1" applyFill="1" applyBorder="1" applyAlignment="1" applyProtection="1">
      <protection locked="0" hidden="1"/>
    </xf>
    <xf numFmtId="180" fontId="21" fillId="4" borderId="85" xfId="1" applyNumberFormat="1" applyFont="1" applyFill="1" applyBorder="1" applyAlignment="1" applyProtection="1">
      <protection locked="0" hidden="1"/>
    </xf>
    <xf numFmtId="180" fontId="21" fillId="4" borderId="37" xfId="1" applyNumberFormat="1" applyFont="1" applyFill="1" applyBorder="1" applyAlignment="1" applyProtection="1">
      <protection locked="0" hidden="1"/>
    </xf>
    <xf numFmtId="180" fontId="21" fillId="4" borderId="41" xfId="1" applyNumberFormat="1" applyFont="1" applyFill="1" applyBorder="1" applyAlignment="1" applyProtection="1">
      <protection locked="0" hidden="1"/>
    </xf>
    <xf numFmtId="38" fontId="12" fillId="4" borderId="86" xfId="1" applyFont="1" applyFill="1" applyBorder="1" applyAlignment="1" applyProtection="1">
      <protection locked="0" hidden="1"/>
    </xf>
    <xf numFmtId="38" fontId="12" fillId="4" borderId="87" xfId="1" applyFont="1" applyFill="1" applyBorder="1" applyAlignment="1" applyProtection="1">
      <protection locked="0" hidden="1"/>
    </xf>
    <xf numFmtId="38" fontId="12" fillId="4" borderId="40" xfId="1" applyFont="1" applyFill="1" applyBorder="1" applyAlignment="1" applyProtection="1">
      <protection locked="0" hidden="1"/>
    </xf>
    <xf numFmtId="38" fontId="12" fillId="4" borderId="49" xfId="1" applyFont="1" applyFill="1" applyBorder="1" applyAlignment="1" applyProtection="1">
      <protection locked="0" hidden="1"/>
    </xf>
    <xf numFmtId="38" fontId="17" fillId="5" borderId="16" xfId="1" applyFont="1" applyFill="1" applyBorder="1" applyAlignment="1" applyProtection="1">
      <alignment horizontal="distributed" indent="1"/>
      <protection locked="0" hidden="1"/>
    </xf>
    <xf numFmtId="38" fontId="17" fillId="5" borderId="82" xfId="1" applyFont="1" applyFill="1" applyBorder="1" applyAlignment="1" applyProtection="1">
      <alignment horizontal="right"/>
      <protection locked="0" hidden="1"/>
    </xf>
    <xf numFmtId="38" fontId="17" fillId="5" borderId="81" xfId="1" applyFont="1" applyFill="1" applyBorder="1" applyAlignment="1" applyProtection="1">
      <alignment horizontal="right"/>
      <protection locked="0" hidden="1"/>
    </xf>
    <xf numFmtId="38" fontId="17" fillId="5" borderId="39" xfId="1" applyFont="1" applyFill="1" applyBorder="1" applyAlignment="1" applyProtection="1">
      <alignment horizontal="right"/>
      <protection locked="0" hidden="1"/>
    </xf>
    <xf numFmtId="38" fontId="17" fillId="5" borderId="47" xfId="1" applyFont="1" applyFill="1" applyBorder="1" applyAlignment="1" applyProtection="1">
      <alignment horizontal="right"/>
      <protection locked="0" hidden="1"/>
    </xf>
    <xf numFmtId="38" fontId="18" fillId="5" borderId="18" xfId="1" applyFont="1" applyFill="1" applyBorder="1" applyAlignment="1" applyProtection="1">
      <alignment horizontal="distributed" indent="1"/>
      <protection locked="0" hidden="1"/>
    </xf>
    <xf numFmtId="187" fontId="19" fillId="5" borderId="27" xfId="2" applyNumberFormat="1" applyFont="1" applyFill="1" applyBorder="1" applyAlignment="1" applyProtection="1">
      <alignment horizontal="center"/>
      <protection locked="0" hidden="1"/>
    </xf>
    <xf numFmtId="186" fontId="23" fillId="5" borderId="0" xfId="2" applyNumberFormat="1" applyFont="1" applyFill="1" applyBorder="1" applyAlignment="1" applyProtection="1">
      <alignment horizontal="right"/>
      <protection locked="0" hidden="1"/>
    </xf>
    <xf numFmtId="9" fontId="24" fillId="5" borderId="0" xfId="2" applyFont="1" applyFill="1" applyBorder="1" applyAlignment="1" applyProtection="1">
      <alignment horizontal="left"/>
      <protection locked="0" hidden="1"/>
    </xf>
    <xf numFmtId="9" fontId="24" fillId="5" borderId="62" xfId="2" applyFont="1" applyFill="1" applyBorder="1" applyAlignment="1" applyProtection="1">
      <alignment horizontal="left"/>
      <protection locked="0" hidden="1"/>
    </xf>
    <xf numFmtId="38" fontId="20" fillId="5" borderId="83" xfId="1" applyFont="1" applyFill="1" applyBorder="1" applyAlignment="1" applyProtection="1">
      <protection locked="0" hidden="1"/>
    </xf>
    <xf numFmtId="38" fontId="18" fillId="5" borderId="69" xfId="1" applyFont="1" applyFill="1" applyBorder="1" applyAlignment="1" applyProtection="1">
      <protection locked="0" hidden="1"/>
    </xf>
    <xf numFmtId="38" fontId="18" fillId="5" borderId="33" xfId="1" applyFont="1" applyFill="1" applyBorder="1" applyAlignment="1" applyProtection="1">
      <protection locked="0" hidden="1"/>
    </xf>
    <xf numFmtId="38" fontId="18" fillId="5" borderId="27" xfId="1" applyFont="1" applyFill="1" applyBorder="1" applyAlignment="1" applyProtection="1">
      <protection locked="0" hidden="1"/>
    </xf>
    <xf numFmtId="38" fontId="18" fillId="5" borderId="23" xfId="1" applyFont="1" applyFill="1" applyBorder="1" applyAlignment="1" applyProtection="1">
      <protection locked="0" hidden="1"/>
    </xf>
    <xf numFmtId="38" fontId="11" fillId="5" borderId="52" xfId="1" applyFont="1" applyFill="1" applyBorder="1" applyAlignment="1" applyProtection="1">
      <alignment horizontal="center" vertical="center"/>
      <protection locked="0" hidden="1"/>
    </xf>
    <xf numFmtId="38" fontId="11" fillId="5" borderId="53" xfId="1" applyFont="1" applyFill="1" applyBorder="1" applyAlignment="1" applyProtection="1">
      <alignment horizontal="center" vertical="center"/>
      <protection locked="0" hidden="1"/>
    </xf>
    <xf numFmtId="38" fontId="37" fillId="0" borderId="0" xfId="1" applyFont="1" applyAlignment="1" applyProtection="1">
      <alignment horizontal="right"/>
      <protection locked="0" hidden="1"/>
    </xf>
    <xf numFmtId="49" fontId="9" fillId="5" borderId="15" xfId="1" applyNumberFormat="1" applyFont="1" applyFill="1" applyBorder="1" applyProtection="1">
      <alignment vertical="center"/>
      <protection hidden="1"/>
    </xf>
    <xf numFmtId="38" fontId="9" fillId="5" borderId="70" xfId="1" applyFont="1" applyFill="1" applyBorder="1" applyAlignment="1" applyProtection="1">
      <protection hidden="1"/>
    </xf>
    <xf numFmtId="38" fontId="9" fillId="5" borderId="71" xfId="1" applyFont="1" applyFill="1" applyBorder="1" applyAlignment="1" applyProtection="1">
      <protection hidden="1"/>
    </xf>
    <xf numFmtId="38" fontId="9" fillId="5" borderId="6" xfId="1" applyFont="1" applyFill="1" applyBorder="1" applyAlignment="1" applyProtection="1">
      <protection hidden="1"/>
    </xf>
    <xf numFmtId="38" fontId="9" fillId="5" borderId="43" xfId="1" applyFont="1" applyFill="1" applyBorder="1" applyAlignment="1" applyProtection="1">
      <protection hidden="1"/>
    </xf>
    <xf numFmtId="38" fontId="9" fillId="0" borderId="0" xfId="1" applyFont="1" applyProtection="1">
      <alignment vertical="center"/>
      <protection hidden="1"/>
    </xf>
    <xf numFmtId="38" fontId="14" fillId="0" borderId="0" xfId="1" applyFont="1" applyAlignment="1" applyProtection="1">
      <alignment horizontal="center"/>
      <protection hidden="1"/>
    </xf>
    <xf numFmtId="38" fontId="9" fillId="0" borderId="0" xfId="1" applyFont="1" applyAlignment="1" applyProtection="1">
      <alignment horizontal="center"/>
      <protection hidden="1"/>
    </xf>
    <xf numFmtId="38" fontId="9" fillId="0" borderId="0" xfId="1" applyFont="1" applyAlignment="1" applyProtection="1">
      <alignment horizontal="center" vertical="center"/>
      <protection hidden="1"/>
    </xf>
    <xf numFmtId="38" fontId="30" fillId="0" borderId="0" xfId="1" applyFont="1" applyAlignment="1" applyProtection="1">
      <alignment horizontal="center"/>
      <protection hidden="1"/>
    </xf>
    <xf numFmtId="49" fontId="9" fillId="5" borderId="18" xfId="1" applyNumberFormat="1" applyFont="1" applyFill="1" applyBorder="1" applyProtection="1">
      <alignment vertical="center"/>
      <protection hidden="1"/>
    </xf>
    <xf numFmtId="38" fontId="9" fillId="5" borderId="7" xfId="1" applyFont="1" applyFill="1" applyBorder="1" applyAlignment="1" applyProtection="1">
      <protection hidden="1"/>
    </xf>
    <xf numFmtId="38" fontId="9" fillId="5" borderId="68" xfId="1" applyFont="1" applyFill="1" applyBorder="1" applyAlignment="1" applyProtection="1">
      <protection hidden="1"/>
    </xf>
    <xf numFmtId="38" fontId="9" fillId="5" borderId="69" xfId="1" applyFont="1" applyFill="1" applyBorder="1" applyAlignment="1" applyProtection="1">
      <protection hidden="1"/>
    </xf>
    <xf numFmtId="38" fontId="9" fillId="5" borderId="33" xfId="1" applyFont="1" applyFill="1" applyBorder="1" applyAlignment="1" applyProtection="1">
      <protection hidden="1"/>
    </xf>
    <xf numFmtId="38" fontId="9" fillId="5" borderId="23" xfId="1" applyFont="1" applyFill="1" applyBorder="1" applyAlignment="1" applyProtection="1">
      <protection hidden="1"/>
    </xf>
    <xf numFmtId="49" fontId="9" fillId="5" borderId="18" xfId="1" applyNumberFormat="1" applyFont="1" applyFill="1" applyBorder="1" applyAlignment="1" applyProtection="1">
      <alignment horizontal="distributed" vertical="center" indent="1"/>
      <protection hidden="1"/>
    </xf>
    <xf numFmtId="176" fontId="9" fillId="0" borderId="72" xfId="1" applyNumberFormat="1" applyFont="1" applyFill="1" applyBorder="1" applyAlignment="1" applyProtection="1">
      <protection hidden="1"/>
    </xf>
    <xf numFmtId="176" fontId="9" fillId="0" borderId="73" xfId="1" applyNumberFormat="1" applyFont="1" applyBorder="1" applyAlignment="1" applyProtection="1">
      <protection hidden="1"/>
    </xf>
    <xf numFmtId="176" fontId="9" fillId="0" borderId="11" xfId="1" applyNumberFormat="1" applyFont="1" applyBorder="1" applyAlignment="1" applyProtection="1">
      <protection hidden="1"/>
    </xf>
    <xf numFmtId="176" fontId="9" fillId="0" borderId="44" xfId="1" applyNumberFormat="1" applyFont="1" applyBorder="1" applyAlignment="1" applyProtection="1">
      <protection hidden="1"/>
    </xf>
    <xf numFmtId="176" fontId="9" fillId="0" borderId="0" xfId="1" applyNumberFormat="1" applyFont="1" applyAlignment="1" applyProtection="1">
      <alignment horizontal="center"/>
      <protection hidden="1"/>
    </xf>
    <xf numFmtId="176" fontId="9" fillId="5" borderId="68" xfId="1" applyNumberFormat="1" applyFont="1" applyFill="1" applyBorder="1" applyAlignment="1" applyProtection="1">
      <protection hidden="1"/>
    </xf>
    <xf numFmtId="176" fontId="9" fillId="5" borderId="69" xfId="1" applyNumberFormat="1" applyFont="1" applyFill="1" applyBorder="1" applyAlignment="1" applyProtection="1">
      <protection hidden="1"/>
    </xf>
    <xf numFmtId="176" fontId="9" fillId="5" borderId="33" xfId="1" applyNumberFormat="1" applyFont="1" applyFill="1" applyBorder="1" applyAlignment="1" applyProtection="1">
      <protection hidden="1"/>
    </xf>
    <xf numFmtId="38" fontId="9" fillId="5" borderId="19" xfId="1" applyFont="1" applyFill="1" applyBorder="1" applyAlignment="1" applyProtection="1">
      <protection hidden="1"/>
    </xf>
    <xf numFmtId="38" fontId="9" fillId="0" borderId="0" xfId="1" applyFont="1" applyAlignment="1" applyProtection="1">
      <protection hidden="1"/>
    </xf>
    <xf numFmtId="176" fontId="9" fillId="5" borderId="71" xfId="1" applyNumberFormat="1" applyFont="1" applyFill="1" applyBorder="1" applyAlignment="1" applyProtection="1">
      <protection hidden="1"/>
    </xf>
    <xf numFmtId="176" fontId="9" fillId="5" borderId="7" xfId="1" applyNumberFormat="1" applyFont="1" applyFill="1" applyBorder="1" applyAlignment="1" applyProtection="1">
      <protection hidden="1"/>
    </xf>
    <xf numFmtId="49" fontId="9" fillId="5" borderId="15" xfId="1" applyNumberFormat="1" applyFont="1" applyFill="1" applyBorder="1" applyAlignment="1" applyProtection="1">
      <alignment horizontal="distributed" vertical="center" indent="1"/>
      <protection hidden="1"/>
    </xf>
    <xf numFmtId="38" fontId="5" fillId="0" borderId="0" xfId="1" applyFont="1" applyProtection="1">
      <alignment vertical="center"/>
      <protection hidden="1"/>
    </xf>
    <xf numFmtId="38" fontId="9" fillId="5" borderId="72" xfId="1" applyFont="1" applyFill="1" applyBorder="1" applyAlignment="1" applyProtection="1">
      <protection hidden="1"/>
    </xf>
    <xf numFmtId="38" fontId="9" fillId="5" borderId="73" xfId="1" applyFont="1" applyFill="1" applyBorder="1" applyAlignment="1" applyProtection="1">
      <protection hidden="1"/>
    </xf>
    <xf numFmtId="38" fontId="9" fillId="5" borderId="11" xfId="1" applyFont="1" applyFill="1" applyBorder="1" applyAlignment="1" applyProtection="1">
      <protection hidden="1"/>
    </xf>
    <xf numFmtId="38" fontId="9" fillId="5" borderId="44" xfId="1" applyFont="1" applyFill="1" applyBorder="1" applyAlignment="1" applyProtection="1">
      <protection hidden="1"/>
    </xf>
    <xf numFmtId="38" fontId="5" fillId="0" borderId="0" xfId="1" applyFont="1" applyAlignment="1" applyProtection="1">
      <alignment vertical="center"/>
      <protection locked="0" hidden="1"/>
    </xf>
    <xf numFmtId="38" fontId="5" fillId="0" borderId="0" xfId="1" applyFont="1" applyAlignment="1" applyProtection="1">
      <alignment vertical="center"/>
      <protection hidden="1"/>
    </xf>
    <xf numFmtId="176" fontId="9" fillId="0" borderId="72" xfId="1" applyNumberFormat="1" applyFont="1" applyBorder="1" applyAlignment="1" applyProtection="1">
      <protection hidden="1"/>
    </xf>
    <xf numFmtId="38" fontId="12" fillId="4" borderId="16" xfId="1" applyFont="1" applyFill="1" applyBorder="1" applyAlignment="1" applyProtection="1">
      <alignment horizontal="center"/>
      <protection hidden="1"/>
    </xf>
    <xf numFmtId="38" fontId="12" fillId="4" borderId="17" xfId="1" applyFont="1" applyFill="1" applyBorder="1" applyAlignment="1" applyProtection="1">
      <alignment horizontal="center"/>
      <protection hidden="1"/>
    </xf>
    <xf numFmtId="38" fontId="12" fillId="4" borderId="15" xfId="1" applyFont="1" applyFill="1" applyBorder="1" applyAlignment="1" applyProtection="1">
      <alignment horizontal="center"/>
      <protection hidden="1"/>
    </xf>
    <xf numFmtId="38" fontId="12" fillId="4" borderId="25" xfId="1" applyFont="1" applyFill="1" applyBorder="1" applyAlignment="1" applyProtection="1">
      <alignment horizontal="center"/>
      <protection hidden="1"/>
    </xf>
    <xf numFmtId="38" fontId="12" fillId="4" borderId="17" xfId="1" applyFont="1" applyFill="1" applyBorder="1" applyAlignment="1" applyProtection="1">
      <alignment horizontal="right"/>
      <protection locked="0" hidden="1"/>
    </xf>
    <xf numFmtId="38" fontId="12" fillId="4" borderId="25" xfId="1" applyFont="1" applyFill="1" applyBorder="1" applyAlignment="1" applyProtection="1">
      <alignment horizontal="right"/>
      <protection locked="0" hidden="1"/>
    </xf>
    <xf numFmtId="38" fontId="13" fillId="4" borderId="17" xfId="1" applyFont="1" applyFill="1" applyBorder="1" applyAlignment="1" applyProtection="1">
      <alignment horizontal="center"/>
      <protection locked="0" hidden="1"/>
    </xf>
    <xf numFmtId="38" fontId="13" fillId="4" borderId="56" xfId="1" applyFont="1" applyFill="1" applyBorder="1" applyAlignment="1" applyProtection="1">
      <alignment horizontal="center"/>
      <protection locked="0" hidden="1"/>
    </xf>
    <xf numFmtId="38" fontId="12" fillId="4" borderId="74" xfId="1" applyFont="1" applyFill="1" applyBorder="1" applyAlignment="1" applyProtection="1">
      <alignment horizontal="center" shrinkToFit="1"/>
      <protection locked="0" hidden="1"/>
    </xf>
    <xf numFmtId="38" fontId="12" fillId="4" borderId="76" xfId="1" applyFont="1" applyFill="1" applyBorder="1" applyAlignment="1" applyProtection="1">
      <alignment horizontal="center" shrinkToFit="1"/>
      <protection locked="0" hidden="1"/>
    </xf>
    <xf numFmtId="49" fontId="12" fillId="4" borderId="25" xfId="1" applyNumberFormat="1" applyFont="1" applyFill="1" applyBorder="1" applyAlignment="1" applyProtection="1">
      <alignment horizontal="center"/>
      <protection locked="0" hidden="1"/>
    </xf>
    <xf numFmtId="49" fontId="12" fillId="4" borderId="65" xfId="1" applyNumberFormat="1" applyFont="1" applyFill="1" applyBorder="1" applyAlignment="1" applyProtection="1">
      <alignment horizontal="center"/>
      <protection locked="0" hidden="1"/>
    </xf>
    <xf numFmtId="38" fontId="38" fillId="0" borderId="0" xfId="1" applyFont="1" applyAlignment="1" applyProtection="1">
      <alignment horizontal="left" vertical="center" wrapText="1"/>
      <protection hidden="1"/>
    </xf>
    <xf numFmtId="38" fontId="38" fillId="0" borderId="0" xfId="1" applyFont="1" applyAlignment="1" applyProtection="1">
      <alignment horizontal="left" vertical="center"/>
      <protection hidden="1"/>
    </xf>
    <xf numFmtId="38" fontId="38" fillId="0" borderId="19" xfId="1" applyFont="1" applyBorder="1" applyAlignment="1" applyProtection="1">
      <alignment horizontal="left" vertical="center"/>
      <protection hidden="1"/>
    </xf>
    <xf numFmtId="38" fontId="32" fillId="5" borderId="16" xfId="1" applyFont="1" applyFill="1" applyBorder="1" applyAlignment="1" applyProtection="1">
      <alignment horizontal="center" vertical="center"/>
      <protection locked="0" hidden="1"/>
    </xf>
    <xf numFmtId="38" fontId="11" fillId="5" borderId="17" xfId="1" applyFont="1" applyFill="1" applyBorder="1" applyAlignment="1" applyProtection="1">
      <alignment horizontal="center" vertical="center"/>
      <protection locked="0" hidden="1"/>
    </xf>
    <xf numFmtId="183" fontId="6" fillId="0" borderId="20" xfId="1" applyNumberFormat="1" applyFont="1" applyBorder="1" applyAlignment="1" applyProtection="1">
      <alignment horizontal="center" vertical="center"/>
      <protection locked="0" hidden="1"/>
    </xf>
    <xf numFmtId="183" fontId="6" fillId="0" borderId="21" xfId="1" applyNumberFormat="1" applyFont="1" applyBorder="1" applyAlignment="1" applyProtection="1">
      <alignment horizontal="center" vertical="center"/>
      <protection locked="0" hidden="1"/>
    </xf>
    <xf numFmtId="38" fontId="26" fillId="0" borderId="0" xfId="1" applyFont="1" applyAlignment="1" applyProtection="1">
      <alignment horizontal="center"/>
      <protection locked="0" hidden="1"/>
    </xf>
    <xf numFmtId="0" fontId="9" fillId="0" borderId="0" xfId="1" applyNumberFormat="1" applyFont="1" applyBorder="1" applyAlignment="1" applyProtection="1">
      <alignment horizontal="center" shrinkToFit="1"/>
      <protection locked="0" hidden="1"/>
    </xf>
    <xf numFmtId="0" fontId="9" fillId="0" borderId="31" xfId="1" applyNumberFormat="1" applyFont="1" applyBorder="1" applyAlignment="1" applyProtection="1">
      <alignment horizontal="center" shrinkToFit="1"/>
      <protection locked="0" hidden="1"/>
    </xf>
    <xf numFmtId="38" fontId="9" fillId="5" borderId="8" xfId="1" applyFont="1" applyFill="1" applyBorder="1" applyAlignment="1" applyProtection="1">
      <alignment horizontal="center"/>
      <protection hidden="1"/>
    </xf>
    <xf numFmtId="38" fontId="9" fillId="5" borderId="6" xfId="1" applyFont="1" applyFill="1" applyBorder="1" applyAlignment="1" applyProtection="1">
      <alignment horizontal="center"/>
      <protection hidden="1"/>
    </xf>
    <xf numFmtId="38" fontId="9" fillId="0" borderId="28" xfId="1" applyFont="1" applyBorder="1" applyAlignment="1" applyProtection="1">
      <alignment horizontal="left" wrapText="1"/>
      <protection locked="0" hidden="1"/>
    </xf>
    <xf numFmtId="38" fontId="9" fillId="0" borderId="30" xfId="1" applyFont="1" applyBorder="1" applyAlignment="1" applyProtection="1">
      <alignment horizontal="left" wrapText="1"/>
      <protection locked="0" hidden="1"/>
    </xf>
    <xf numFmtId="38" fontId="9" fillId="0" borderId="27" xfId="1" applyFont="1" applyBorder="1" applyAlignment="1" applyProtection="1">
      <alignment horizontal="left" wrapText="1"/>
      <protection locked="0" hidden="1"/>
    </xf>
    <xf numFmtId="38" fontId="9" fillId="0" borderId="0" xfId="1" applyFont="1" applyBorder="1" applyAlignment="1" applyProtection="1">
      <alignment horizontal="left" wrapText="1"/>
      <protection locked="0" hidden="1"/>
    </xf>
    <xf numFmtId="38" fontId="9" fillId="5" borderId="9" xfId="1" applyFont="1" applyFill="1" applyBorder="1" applyAlignment="1" applyProtection="1">
      <alignment horizontal="center"/>
      <protection hidden="1"/>
    </xf>
    <xf numFmtId="0" fontId="9" fillId="0" borderId="30" xfId="1" applyNumberFormat="1" applyFont="1" applyBorder="1" applyAlignment="1" applyProtection="1">
      <alignment horizontal="center" shrinkToFit="1"/>
      <protection locked="0" hidden="1"/>
    </xf>
    <xf numFmtId="0" fontId="9" fillId="0" borderId="32" xfId="1" applyNumberFormat="1" applyFont="1" applyBorder="1" applyAlignment="1" applyProtection="1">
      <alignment horizontal="center" shrinkToFit="1"/>
      <protection locked="0" hidden="1"/>
    </xf>
    <xf numFmtId="38" fontId="9" fillId="0" borderId="27" xfId="1" applyFont="1" applyBorder="1" applyAlignment="1" applyProtection="1">
      <alignment horizontal="left"/>
      <protection locked="0" hidden="1"/>
    </xf>
    <xf numFmtId="38" fontId="9" fillId="0" borderId="0" xfId="1" applyFont="1" applyAlignment="1" applyProtection="1">
      <alignment horizontal="left"/>
      <protection locked="0" hidden="1"/>
    </xf>
    <xf numFmtId="38" fontId="9" fillId="0" borderId="0" xfId="1" applyFont="1" applyAlignment="1" applyProtection="1">
      <alignment horizontal="center"/>
      <protection locked="0" hidden="1"/>
    </xf>
    <xf numFmtId="38" fontId="9" fillId="0" borderId="28" xfId="1" applyFont="1" applyBorder="1" applyAlignment="1" applyProtection="1">
      <alignment horizontal="left"/>
      <protection locked="0" hidden="1"/>
    </xf>
    <xf numFmtId="38" fontId="9" fillId="0" borderId="30" xfId="1" applyFont="1" applyBorder="1" applyAlignment="1" applyProtection="1">
      <alignment horizontal="left"/>
      <protection locked="0" hidden="1"/>
    </xf>
    <xf numFmtId="38" fontId="9" fillId="0" borderId="30" xfId="1" applyFont="1" applyBorder="1" applyAlignment="1" applyProtection="1">
      <alignment horizontal="center"/>
      <protection locked="0" hidden="1"/>
    </xf>
    <xf numFmtId="38" fontId="9" fillId="0" borderId="24" xfId="1" applyFont="1" applyBorder="1" applyAlignment="1" applyProtection="1">
      <alignment horizontal="center"/>
      <protection hidden="1"/>
    </xf>
    <xf numFmtId="38" fontId="9" fillId="0" borderId="25" xfId="1" applyFont="1" applyBorder="1" applyAlignment="1" applyProtection="1">
      <alignment horizontal="center"/>
      <protection hidden="1"/>
    </xf>
    <xf numFmtId="38" fontId="9" fillId="0" borderId="26" xfId="1" applyFont="1" applyBorder="1" applyAlignment="1" applyProtection="1">
      <alignment horizontal="center"/>
      <protection hidden="1"/>
    </xf>
    <xf numFmtId="38" fontId="9" fillId="0" borderId="32" xfId="1" applyFont="1" applyBorder="1" applyAlignment="1" applyProtection="1">
      <alignment horizontal="center"/>
      <protection locked="0" hidden="1"/>
    </xf>
    <xf numFmtId="38" fontId="9" fillId="0" borderId="31" xfId="1" applyFont="1" applyBorder="1" applyAlignment="1" applyProtection="1">
      <alignment horizontal="center"/>
      <protection locked="0" hidden="1"/>
    </xf>
    <xf numFmtId="38" fontId="12" fillId="4" borderId="35" xfId="1" applyFont="1" applyFill="1" applyBorder="1" applyAlignment="1" applyProtection="1">
      <alignment horizontal="center"/>
      <protection locked="0" hidden="1"/>
    </xf>
    <xf numFmtId="38" fontId="12" fillId="4" borderId="36" xfId="1" applyFont="1" applyFill="1" applyBorder="1" applyAlignment="1" applyProtection="1">
      <alignment horizontal="center"/>
      <protection locked="0" hidden="1"/>
    </xf>
    <xf numFmtId="38" fontId="12" fillId="4" borderId="29" xfId="1" applyFont="1" applyFill="1" applyBorder="1" applyAlignment="1" applyProtection="1">
      <alignment horizontal="center"/>
      <protection locked="0" hidden="1"/>
    </xf>
    <xf numFmtId="38" fontId="21" fillId="4" borderId="34" xfId="1" applyFont="1" applyFill="1" applyBorder="1" applyAlignment="1" applyProtection="1">
      <alignment horizontal="center"/>
      <protection locked="0" hidden="1"/>
    </xf>
    <xf numFmtId="38" fontId="9" fillId="0" borderId="27" xfId="1" applyFont="1" applyBorder="1" applyAlignment="1" applyProtection="1">
      <alignment horizontal="center"/>
      <protection locked="0" hidden="1"/>
    </xf>
    <xf numFmtId="38" fontId="12" fillId="4" borderId="48" xfId="1" applyFont="1" applyFill="1" applyBorder="1" applyAlignment="1" applyProtection="1">
      <alignment horizontal="distributed" indent="5"/>
      <protection hidden="1"/>
    </xf>
    <xf numFmtId="38" fontId="12" fillId="4" borderId="38" xfId="1" applyFont="1" applyFill="1" applyBorder="1" applyAlignment="1" applyProtection="1">
      <alignment horizontal="distributed" indent="5"/>
      <protection hidden="1"/>
    </xf>
    <xf numFmtId="38" fontId="9" fillId="5" borderId="26" xfId="1" applyFont="1" applyFill="1" applyBorder="1" applyAlignment="1" applyProtection="1">
      <alignment horizontal="center"/>
      <protection hidden="1"/>
    </xf>
    <xf numFmtId="38" fontId="9" fillId="5" borderId="11" xfId="1" applyFont="1" applyFill="1" applyBorder="1" applyAlignment="1" applyProtection="1">
      <alignment horizontal="center"/>
      <protection hidden="1"/>
    </xf>
    <xf numFmtId="38" fontId="12" fillId="4" borderId="12" xfId="1" applyFont="1" applyFill="1" applyBorder="1" applyAlignment="1" applyProtection="1">
      <alignment horizontal="center"/>
      <protection locked="0" hidden="1"/>
    </xf>
    <xf numFmtId="38" fontId="12" fillId="4" borderId="13" xfId="1" applyFont="1" applyFill="1" applyBorder="1" applyAlignment="1" applyProtection="1">
      <alignment horizontal="center"/>
      <protection locked="0" hidden="1"/>
    </xf>
    <xf numFmtId="38" fontId="17" fillId="5" borderId="46" xfId="1" applyFont="1" applyFill="1" applyBorder="1" applyAlignment="1" applyProtection="1">
      <alignment horizontal="center"/>
      <protection locked="0" hidden="1"/>
    </xf>
    <xf numFmtId="38" fontId="17" fillId="5" borderId="17" xfId="1" applyFont="1" applyFill="1" applyBorder="1" applyAlignment="1" applyProtection="1">
      <alignment horizontal="center"/>
      <protection locked="0" hidden="1"/>
    </xf>
    <xf numFmtId="38" fontId="9" fillId="0" borderId="62" xfId="1" applyFont="1" applyBorder="1" applyAlignment="1" applyProtection="1">
      <alignment horizontal="center"/>
      <protection locked="0" hidden="1"/>
    </xf>
  </cellXfs>
  <cellStyles count="6">
    <cellStyle name="スタイル 1" xfId="3" xr:uid="{DD19336D-E12B-4090-B5D2-ABD0BE080446}"/>
    <cellStyle name="パーセント" xfId="2" builtinId="5"/>
    <cellStyle name="桁区切り" xfId="1" builtinId="6"/>
    <cellStyle name="標準" xfId="0" builtinId="0"/>
    <cellStyle name="標準 2" xfId="4" xr:uid="{53E1E39C-6DB5-458B-9036-3E2AA7F6E590}"/>
    <cellStyle name="標準 3" xfId="5" xr:uid="{844DC595-F483-4662-A8BD-23F2CE025BE5}"/>
  </cellStyles>
  <dxfs count="82">
    <dxf>
      <font>
        <color theme="1"/>
      </font>
      <fill>
        <patternFill>
          <bgColor theme="1" tint="0.24994659260841701"/>
        </patternFill>
      </fill>
    </dxf>
    <dxf>
      <font>
        <color theme="1"/>
      </font>
      <fill>
        <patternFill>
          <bgColor theme="1" tint="0.24994659260841701"/>
        </patternFill>
      </fill>
    </dxf>
    <dxf>
      <font>
        <color auto="1"/>
      </font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color rgb="FFA50021"/>
      </font>
      <fill>
        <patternFill>
          <bgColor rgb="FFFFCCCC"/>
        </patternFill>
      </fill>
    </dxf>
    <dxf>
      <font>
        <color theme="1"/>
      </font>
      <fill>
        <patternFill>
          <bgColor theme="1" tint="0.24994659260841701"/>
        </patternFill>
      </fill>
    </dxf>
    <dxf>
      <font>
        <color theme="1"/>
      </font>
      <fill>
        <patternFill>
          <bgColor theme="1" tint="0.24994659260841701"/>
        </patternFill>
      </fill>
    </dxf>
    <dxf>
      <font>
        <color auto="1"/>
      </font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color rgb="FFA50021"/>
      </font>
      <fill>
        <patternFill>
          <bgColor rgb="FFFFCCCC"/>
        </patternFill>
      </fill>
    </dxf>
    <dxf>
      <font>
        <color theme="1"/>
      </font>
      <fill>
        <patternFill>
          <bgColor theme="1" tint="0.24994659260841701"/>
        </patternFill>
      </fill>
    </dxf>
    <dxf>
      <font>
        <color theme="1"/>
      </font>
      <fill>
        <patternFill>
          <bgColor theme="1" tint="0.24994659260841701"/>
        </patternFill>
      </fill>
    </dxf>
    <dxf>
      <font>
        <color auto="1"/>
      </font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color rgb="FFA50021"/>
      </font>
      <fill>
        <patternFill>
          <bgColor rgb="FFFFCCCC"/>
        </patternFill>
      </fill>
    </dxf>
    <dxf>
      <font>
        <color theme="1"/>
      </font>
      <fill>
        <patternFill>
          <bgColor theme="1" tint="0.24994659260841701"/>
        </patternFill>
      </fill>
    </dxf>
    <dxf>
      <font>
        <color theme="1"/>
      </font>
      <fill>
        <patternFill>
          <bgColor theme="1" tint="0.24994659260841701"/>
        </patternFill>
      </fill>
    </dxf>
    <dxf>
      <font>
        <color auto="1"/>
      </font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color rgb="FFA50021"/>
      </font>
      <fill>
        <patternFill>
          <bgColor rgb="FFFFCCCC"/>
        </patternFill>
      </fill>
    </dxf>
    <dxf>
      <font>
        <color theme="1"/>
      </font>
      <fill>
        <patternFill>
          <bgColor theme="1" tint="0.24994659260841701"/>
        </patternFill>
      </fill>
    </dxf>
    <dxf>
      <font>
        <color theme="1"/>
      </font>
      <fill>
        <patternFill>
          <bgColor theme="1" tint="0.24994659260841701"/>
        </patternFill>
      </fill>
    </dxf>
    <dxf>
      <font>
        <color auto="1"/>
      </font>
      <fill>
        <patternFill>
          <bgColor theme="1" tint="0.24994659260841701"/>
        </patternFill>
      </fill>
    </dxf>
    <dxf>
      <font>
        <color auto="1"/>
      </font>
    </dxf>
    <dxf>
      <fill>
        <patternFill>
          <bgColor theme="1" tint="0.24994659260841701"/>
        </patternFill>
      </fill>
    </dxf>
    <dxf>
      <font>
        <color rgb="FFA50021"/>
      </font>
      <fill>
        <patternFill>
          <bgColor rgb="FFFFCCCC"/>
        </patternFill>
      </fill>
    </dxf>
    <dxf>
      <font>
        <color rgb="FFA50021"/>
      </font>
      <fill>
        <patternFill>
          <bgColor rgb="FFFFCCCC"/>
        </patternFill>
      </fill>
    </dxf>
    <dxf>
      <font>
        <color rgb="FFFFFF00"/>
      </font>
    </dxf>
    <dxf>
      <font>
        <color rgb="FFFFFF00"/>
      </font>
    </dxf>
    <dxf>
      <font>
        <color rgb="FFFFFF00"/>
      </font>
    </dxf>
    <dxf>
      <font>
        <color rgb="FFFFFF00"/>
      </font>
    </dxf>
    <dxf>
      <font>
        <color rgb="FFFFFF00"/>
      </font>
    </dxf>
    <dxf>
      <font>
        <color rgb="FFFFFF00"/>
      </font>
    </dxf>
    <dxf>
      <font>
        <color rgb="FFFFFF00"/>
      </font>
    </dxf>
    <dxf>
      <font>
        <color rgb="FFFFFF00"/>
      </font>
    </dxf>
    <dxf>
      <font>
        <color rgb="FFFFFF00"/>
      </font>
    </dxf>
    <dxf>
      <font>
        <color rgb="FFFFFF00"/>
      </font>
    </dxf>
    <dxf>
      <font>
        <color rgb="FFFFFF00"/>
      </font>
    </dxf>
    <dxf>
      <font>
        <color rgb="FFFFFF00"/>
      </font>
    </dxf>
    <dxf>
      <font>
        <color rgb="FFFFFF00"/>
      </font>
    </dxf>
    <dxf>
      <font>
        <color rgb="FFA50021"/>
      </font>
      <fill>
        <patternFill>
          <bgColor rgb="FFFFCCCC"/>
        </patternFill>
      </fill>
    </dxf>
    <dxf>
      <font>
        <color theme="1"/>
      </font>
      <fill>
        <patternFill>
          <bgColor theme="1" tint="0.24994659260841701"/>
        </patternFill>
      </fill>
    </dxf>
    <dxf>
      <font>
        <color theme="1"/>
      </font>
      <fill>
        <patternFill>
          <bgColor theme="1" tint="0.24994659260841701"/>
        </patternFill>
      </fill>
    </dxf>
    <dxf>
      <font>
        <color auto="1"/>
      </font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color rgb="FFA50021"/>
      </font>
      <fill>
        <patternFill>
          <bgColor rgb="FFFFCCCC"/>
        </patternFill>
      </fill>
    </dxf>
    <dxf>
      <font>
        <color theme="1"/>
      </font>
      <fill>
        <patternFill>
          <bgColor theme="1" tint="0.24994659260841701"/>
        </patternFill>
      </fill>
    </dxf>
    <dxf>
      <font>
        <color theme="1"/>
      </font>
      <fill>
        <patternFill>
          <bgColor theme="1" tint="0.24994659260841701"/>
        </patternFill>
      </fill>
    </dxf>
    <dxf>
      <font>
        <color auto="1"/>
      </font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color rgb="FFA50021"/>
      </font>
      <fill>
        <patternFill>
          <bgColor rgb="FFFFCCCC"/>
        </patternFill>
      </fill>
    </dxf>
    <dxf>
      <font>
        <color theme="1"/>
      </font>
      <fill>
        <patternFill>
          <bgColor theme="1" tint="0.24994659260841701"/>
        </patternFill>
      </fill>
    </dxf>
    <dxf>
      <font>
        <color theme="1"/>
      </font>
      <fill>
        <patternFill>
          <bgColor theme="1" tint="0.24994659260841701"/>
        </patternFill>
      </fill>
    </dxf>
    <dxf>
      <font>
        <color auto="1"/>
      </font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color rgb="FFA50021"/>
      </font>
      <fill>
        <patternFill>
          <bgColor rgb="FFFFCCCC"/>
        </patternFill>
      </fill>
    </dxf>
    <dxf>
      <font>
        <color theme="1"/>
      </font>
      <fill>
        <patternFill>
          <bgColor theme="1" tint="0.24994659260841701"/>
        </patternFill>
      </fill>
    </dxf>
    <dxf>
      <font>
        <color theme="1"/>
      </font>
      <fill>
        <patternFill>
          <bgColor theme="1" tint="0.24994659260841701"/>
        </patternFill>
      </fill>
    </dxf>
    <dxf>
      <font>
        <color auto="1"/>
      </font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color rgb="FFA50021"/>
      </font>
      <fill>
        <patternFill>
          <bgColor rgb="FFFFCCCC"/>
        </patternFill>
      </fill>
    </dxf>
    <dxf>
      <font>
        <color theme="1"/>
      </font>
      <fill>
        <patternFill>
          <bgColor theme="1" tint="0.24994659260841701"/>
        </patternFill>
      </fill>
    </dxf>
    <dxf>
      <font>
        <color theme="1"/>
      </font>
      <fill>
        <patternFill>
          <bgColor theme="1" tint="0.24994659260841701"/>
        </patternFill>
      </fill>
    </dxf>
    <dxf>
      <font>
        <color auto="1"/>
      </font>
      <fill>
        <patternFill>
          <bgColor theme="1" tint="0.24994659260841701"/>
        </patternFill>
      </fill>
    </dxf>
    <dxf>
      <font>
        <color auto="1"/>
      </font>
    </dxf>
    <dxf>
      <fill>
        <patternFill>
          <bgColor theme="1" tint="0.24994659260841701"/>
        </patternFill>
      </fill>
    </dxf>
    <dxf>
      <font>
        <color rgb="FFA50021"/>
      </font>
      <fill>
        <patternFill>
          <bgColor rgb="FFFFCCCC"/>
        </patternFill>
      </fill>
    </dxf>
    <dxf>
      <font>
        <color rgb="FFA50021"/>
      </font>
      <fill>
        <patternFill>
          <bgColor rgb="FFFFCCCC"/>
        </patternFill>
      </fill>
    </dxf>
    <dxf>
      <font>
        <color rgb="FFFFFF00"/>
      </font>
    </dxf>
    <dxf>
      <font>
        <color rgb="FFFFFF00"/>
      </font>
    </dxf>
    <dxf>
      <font>
        <color rgb="FFFFFF00"/>
      </font>
    </dxf>
    <dxf>
      <font>
        <color rgb="FFFFFF00"/>
      </font>
    </dxf>
    <dxf>
      <font>
        <color rgb="FFFFFF00"/>
      </font>
    </dxf>
    <dxf>
      <font>
        <color rgb="FFFFFF00"/>
      </font>
    </dxf>
    <dxf>
      <font>
        <color rgb="FFFFFF00"/>
      </font>
    </dxf>
    <dxf>
      <font>
        <color rgb="FFFFFF00"/>
      </font>
    </dxf>
    <dxf>
      <font>
        <color rgb="FFFFFF00"/>
      </font>
    </dxf>
    <dxf>
      <font>
        <color rgb="FFFFFF00"/>
      </font>
    </dxf>
    <dxf>
      <font>
        <color rgb="FFFFFF00"/>
      </font>
    </dxf>
    <dxf>
      <font>
        <color rgb="FFFFFF00"/>
      </font>
    </dxf>
    <dxf>
      <font>
        <color rgb="FFFFFF00"/>
      </font>
    </dxf>
    <dxf>
      <font>
        <color rgb="FFA5002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6600CC"/>
      <color rgb="FFCCCCFF"/>
      <color rgb="FFFDE2FE"/>
      <color rgb="FF660066"/>
      <color rgb="FFCC99FF"/>
      <color rgb="FFFFCCCC"/>
      <color rgb="FF666699"/>
      <color rgb="FFFFFFCC"/>
      <color rgb="FF99CC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yoshidan/My%20Documents/loa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s04\&#38306;&#35199;&#20107;&#21209;&#25152;\C_&#27861;&#20154;&#12487;&#12540;&#12479;\C_&#65412;&#65399;&#65436;&#65394;&#65437;&#65403;&#65410;\&#9312;&#20316;&#26989;&#12501;&#12457;&#12523;&#12480;\&#26666;&#20385;&#12471;&#12511;&#12517;&#12524;&#12540;&#12471;&#12519;&#12531;\&#65412;&#65399;&#65436;&#21360;&#21047;&#26666;&#20385;&#31639;&#23450;&#65288;SIM2,500&#19975;&#8594;1,500&#1997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説明書"/>
      <sheetName val="返済明細"/>
      <sheetName val="返済明細 (2)"/>
      <sheetName val="返済明細 (1)"/>
      <sheetName val="質問書"/>
      <sheetName val="明細"/>
      <sheetName val="データ保存"/>
      <sheetName val="休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同族判定"/>
      <sheetName val="業種判定"/>
      <sheetName val="株主"/>
      <sheetName val="基礎情報"/>
      <sheetName val="規模判定"/>
      <sheetName val="株価"/>
      <sheetName val="類似（相続）"/>
      <sheetName val="類似（相続） (2)"/>
      <sheetName val="類似（相続） (3)"/>
      <sheetName val="類似（相続） (4)"/>
      <sheetName val="類似（相続） (5)"/>
      <sheetName val="類似（相続） (6)"/>
      <sheetName val="類似（法人）"/>
      <sheetName val="受配、所得税"/>
      <sheetName val="非経常的金額"/>
      <sheetName val="純資（帳簿）"/>
      <sheetName val="純資（相続）"/>
      <sheetName val="純資（相続） (2)"/>
      <sheetName val="純資（相続） (3)"/>
      <sheetName val="純資（相続） (4)"/>
      <sheetName val="純資（相続） (5)"/>
      <sheetName val="純資（相続） (6)"/>
      <sheetName val="純資（法人）"/>
      <sheetName val="建物"/>
      <sheetName val="動産"/>
      <sheetName val="残価率表"/>
      <sheetName val="土地・借地権"/>
      <sheetName val="土地評価額"/>
      <sheetName val="電話加入権"/>
      <sheetName val="出資金"/>
      <sheetName val="投資有価証券"/>
      <sheetName val="ゴルフ会員権"/>
      <sheetName val="リゾート会員権"/>
      <sheetName val="未納税金"/>
      <sheetName val="営業権(相)"/>
      <sheetName val="営業権(法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</row>
        <row r="2">
          <cell r="C2">
            <v>0.83299999999999996</v>
          </cell>
          <cell r="D2">
            <v>0.625</v>
          </cell>
          <cell r="E2">
            <v>0.5</v>
          </cell>
          <cell r="F2">
            <v>0.41699999999999998</v>
          </cell>
          <cell r="G2">
            <v>0.35699999999999998</v>
          </cell>
          <cell r="H2">
            <v>0.313</v>
          </cell>
          <cell r="I2">
            <v>0.27800000000000002</v>
          </cell>
          <cell r="J2">
            <v>0.25</v>
          </cell>
          <cell r="K2">
            <v>0.22700000000000001</v>
          </cell>
          <cell r="L2">
            <v>0.20799999999999999</v>
          </cell>
          <cell r="M2">
            <v>0.192</v>
          </cell>
          <cell r="N2">
            <v>0.17899999999999999</v>
          </cell>
          <cell r="O2">
            <v>0.16700000000000001</v>
          </cell>
          <cell r="P2">
            <v>0.156</v>
          </cell>
          <cell r="Q2">
            <v>0.14699999999999999</v>
          </cell>
          <cell r="R2">
            <v>0.13900000000000001</v>
          </cell>
          <cell r="S2">
            <v>0.13200000000000001</v>
          </cell>
          <cell r="T2">
            <v>0.125</v>
          </cell>
          <cell r="U2">
            <v>0.11899999999999999</v>
          </cell>
          <cell r="V2">
            <v>0.114</v>
          </cell>
          <cell r="W2">
            <v>0.109</v>
          </cell>
          <cell r="X2">
            <v>0.104</v>
          </cell>
          <cell r="Y2">
            <v>0.1</v>
          </cell>
          <cell r="Z2">
            <v>9.6000000000000002E-2</v>
          </cell>
          <cell r="AA2">
            <v>9.2999999999999999E-2</v>
          </cell>
          <cell r="AB2">
            <v>8.8999999999999996E-2</v>
          </cell>
          <cell r="AC2">
            <v>8.5999999999999993E-2</v>
          </cell>
          <cell r="AD2">
            <v>8.3000000000000004E-2</v>
          </cell>
          <cell r="AE2">
            <v>8.1000000000000003E-2</v>
          </cell>
          <cell r="AF2">
            <v>7.8E-2</v>
          </cell>
          <cell r="AG2">
            <v>7.5999999999999998E-2</v>
          </cell>
          <cell r="AH2">
            <v>7.3999999999999996E-2</v>
          </cell>
          <cell r="AI2">
            <v>7.0999999999999994E-2</v>
          </cell>
          <cell r="AJ2">
            <v>6.9000000000000006E-2</v>
          </cell>
          <cell r="AK2">
            <v>6.8000000000000005E-2</v>
          </cell>
          <cell r="AL2">
            <v>6.6000000000000003E-2</v>
          </cell>
          <cell r="AM2">
            <v>6.4000000000000001E-2</v>
          </cell>
          <cell r="AN2">
            <v>6.3E-2</v>
          </cell>
          <cell r="AO2">
            <v>6.0999999999999999E-2</v>
          </cell>
          <cell r="AP2">
            <v>0.06</v>
          </cell>
          <cell r="AQ2">
            <v>5.8000000000000003E-2</v>
          </cell>
          <cell r="AR2">
            <v>5.7000000000000002E-2</v>
          </cell>
          <cell r="AS2">
            <v>5.6000000000000001E-2</v>
          </cell>
          <cell r="AT2">
            <v>5.3999999999999999E-2</v>
          </cell>
          <cell r="AU2">
            <v>5.2999999999999999E-2</v>
          </cell>
          <cell r="AV2">
            <v>5.1999999999999998E-2</v>
          </cell>
          <cell r="AW2">
            <v>5.0999999999999997E-2</v>
          </cell>
          <cell r="AX2">
            <v>0.05</v>
          </cell>
        </row>
        <row r="3">
          <cell r="C3">
            <v>1</v>
          </cell>
          <cell r="D3">
            <v>1</v>
          </cell>
          <cell r="E3">
            <v>1</v>
          </cell>
          <cell r="F3">
            <v>0.5</v>
          </cell>
          <cell r="G3">
            <v>0.5</v>
          </cell>
          <cell r="H3">
            <v>0.33400000000000002</v>
          </cell>
          <cell r="I3">
            <v>0.33400000000000002</v>
          </cell>
          <cell r="J3">
            <v>0.33400000000000002</v>
          </cell>
          <cell r="K3">
            <v>0.25</v>
          </cell>
          <cell r="L3">
            <v>0.25</v>
          </cell>
          <cell r="M3">
            <v>0.2</v>
          </cell>
          <cell r="N3">
            <v>0.2</v>
          </cell>
          <cell r="O3">
            <v>0.2</v>
          </cell>
          <cell r="P3">
            <v>0.16700000000000001</v>
          </cell>
          <cell r="Q3">
            <v>0.16700000000000001</v>
          </cell>
          <cell r="R3">
            <v>0.14299999999999999</v>
          </cell>
          <cell r="S3">
            <v>0.14299999999999999</v>
          </cell>
          <cell r="T3">
            <v>0.14299999999999999</v>
          </cell>
          <cell r="U3">
            <v>0.125</v>
          </cell>
          <cell r="V3">
            <v>0.125</v>
          </cell>
          <cell r="W3">
            <v>0.112</v>
          </cell>
          <cell r="X3">
            <v>0.112</v>
          </cell>
          <cell r="Y3">
            <v>0.112</v>
          </cell>
          <cell r="Z3">
            <v>0.1</v>
          </cell>
          <cell r="AA3">
            <v>0.1</v>
          </cell>
          <cell r="AB3">
            <v>9.0999999999999998E-2</v>
          </cell>
          <cell r="AC3">
            <v>9.0999999999999998E-2</v>
          </cell>
          <cell r="AD3">
            <v>8.4000000000000005E-2</v>
          </cell>
          <cell r="AE3">
            <v>8.4000000000000005E-2</v>
          </cell>
          <cell r="AF3">
            <v>8.4000000000000005E-2</v>
          </cell>
          <cell r="AG3">
            <v>7.6999999999999999E-2</v>
          </cell>
          <cell r="AH3">
            <v>7.6999999999999999E-2</v>
          </cell>
          <cell r="AI3">
            <v>7.1999999999999995E-2</v>
          </cell>
          <cell r="AJ3">
            <v>7.1999999999999995E-2</v>
          </cell>
          <cell r="AK3">
            <v>7.1999999999999995E-2</v>
          </cell>
          <cell r="AL3">
            <v>6.7000000000000004E-2</v>
          </cell>
          <cell r="AM3">
            <v>6.7000000000000004E-2</v>
          </cell>
          <cell r="AN3">
            <v>6.7000000000000004E-2</v>
          </cell>
          <cell r="AO3">
            <v>6.3E-2</v>
          </cell>
          <cell r="AP3">
            <v>6.3E-2</v>
          </cell>
          <cell r="AQ3">
            <v>5.8999999999999997E-2</v>
          </cell>
          <cell r="AR3">
            <v>5.8999999999999997E-2</v>
          </cell>
          <cell r="AS3">
            <v>5.8999999999999997E-2</v>
          </cell>
          <cell r="AT3">
            <v>5.6000000000000001E-2</v>
          </cell>
          <cell r="AU3">
            <v>5.6000000000000001E-2</v>
          </cell>
          <cell r="AV3">
            <v>5.2999999999999999E-2</v>
          </cell>
          <cell r="AW3">
            <v>5.2999999999999999E-2</v>
          </cell>
          <cell r="AX3">
            <v>5.2999999999999999E-2</v>
          </cell>
        </row>
        <row r="4">
          <cell r="A4">
            <v>1</v>
          </cell>
          <cell r="C4">
            <v>0.16700000000000001</v>
          </cell>
          <cell r="D4">
            <v>0.375</v>
          </cell>
          <cell r="E4">
            <v>0.5</v>
          </cell>
          <cell r="F4">
            <v>0.58299999999999996</v>
          </cell>
          <cell r="G4">
            <v>0.64300000000000002</v>
          </cell>
          <cell r="H4">
            <v>0.68700000000000006</v>
          </cell>
          <cell r="I4">
            <v>0.72199999999999998</v>
          </cell>
          <cell r="J4">
            <v>0.75</v>
          </cell>
          <cell r="K4">
            <v>0.77300000000000002</v>
          </cell>
          <cell r="L4">
            <v>0.79200000000000004</v>
          </cell>
          <cell r="M4">
            <v>0.80800000000000005</v>
          </cell>
          <cell r="N4">
            <v>0.82099999999999995</v>
          </cell>
          <cell r="O4">
            <v>0.83299999999999996</v>
          </cell>
          <cell r="P4">
            <v>0.84399999999999997</v>
          </cell>
          <cell r="Q4">
            <v>0.85299999999999998</v>
          </cell>
          <cell r="R4">
            <v>0.86099999999999999</v>
          </cell>
          <cell r="S4">
            <v>0.86799999999999999</v>
          </cell>
          <cell r="T4">
            <v>0.875</v>
          </cell>
          <cell r="U4">
            <v>0.88100000000000001</v>
          </cell>
          <cell r="V4">
            <v>0.88600000000000001</v>
          </cell>
          <cell r="W4">
            <v>0.89100000000000001</v>
          </cell>
          <cell r="X4">
            <v>0.89600000000000002</v>
          </cell>
          <cell r="Y4">
            <v>0.9</v>
          </cell>
          <cell r="Z4">
            <v>0.90400000000000003</v>
          </cell>
          <cell r="AA4">
            <v>0.90700000000000003</v>
          </cell>
          <cell r="AB4">
            <v>0.91100000000000003</v>
          </cell>
          <cell r="AC4">
            <v>0.91400000000000003</v>
          </cell>
          <cell r="AD4">
            <v>0.91700000000000004</v>
          </cell>
          <cell r="AE4">
            <v>0.91900000000000004</v>
          </cell>
          <cell r="AF4">
            <v>0.92200000000000004</v>
          </cell>
          <cell r="AG4">
            <v>0.92400000000000004</v>
          </cell>
          <cell r="AH4">
            <v>0.92600000000000005</v>
          </cell>
          <cell r="AI4">
            <v>0.92900000000000005</v>
          </cell>
          <cell r="AJ4">
            <v>0.93100000000000005</v>
          </cell>
          <cell r="AK4">
            <v>0.93200000000000005</v>
          </cell>
          <cell r="AL4">
            <v>0.93400000000000005</v>
          </cell>
          <cell r="AM4">
            <v>0.93600000000000005</v>
          </cell>
          <cell r="AN4">
            <v>0.93700000000000006</v>
          </cell>
          <cell r="AO4">
            <v>0.93899999999999995</v>
          </cell>
          <cell r="AP4">
            <v>0.94</v>
          </cell>
          <cell r="AQ4">
            <v>0.94199999999999995</v>
          </cell>
          <cell r="AR4">
            <v>0.94299999999999995</v>
          </cell>
          <cell r="AS4">
            <v>0.94399999999999995</v>
          </cell>
          <cell r="AT4">
            <v>0.94599999999999995</v>
          </cell>
          <cell r="AU4">
            <v>0.94699999999999995</v>
          </cell>
          <cell r="AV4">
            <v>0.94799999999999995</v>
          </cell>
          <cell r="AW4">
            <v>0.94899999999999995</v>
          </cell>
          <cell r="AX4">
            <v>0.95</v>
          </cell>
        </row>
        <row r="5">
          <cell r="A5">
            <v>2</v>
          </cell>
          <cell r="C5">
            <v>2.8000000000000001E-2</v>
          </cell>
          <cell r="D5">
            <v>0.14099999999999999</v>
          </cell>
          <cell r="E5">
            <v>0.25</v>
          </cell>
          <cell r="F5">
            <v>0.34</v>
          </cell>
          <cell r="G5">
            <v>0.41299999999999998</v>
          </cell>
          <cell r="H5">
            <v>0.47199999999999998</v>
          </cell>
          <cell r="I5">
            <v>0.52100000000000002</v>
          </cell>
          <cell r="J5">
            <v>0.56299999999999994</v>
          </cell>
          <cell r="K5">
            <v>0.59799999999999998</v>
          </cell>
          <cell r="L5">
            <v>0.627</v>
          </cell>
          <cell r="M5">
            <v>0.65300000000000002</v>
          </cell>
          <cell r="N5">
            <v>0.67400000000000004</v>
          </cell>
          <cell r="O5">
            <v>0.69399999999999995</v>
          </cell>
          <cell r="P5">
            <v>0.71199999999999997</v>
          </cell>
          <cell r="Q5">
            <v>0.72799999999999998</v>
          </cell>
          <cell r="R5">
            <v>0.74099999999999999</v>
          </cell>
          <cell r="S5">
            <v>0.753</v>
          </cell>
          <cell r="T5">
            <v>0.76600000000000001</v>
          </cell>
          <cell r="U5">
            <v>0.77600000000000002</v>
          </cell>
          <cell r="V5">
            <v>0.78500000000000003</v>
          </cell>
          <cell r="W5">
            <v>0.79400000000000004</v>
          </cell>
          <cell r="X5">
            <v>0.80300000000000005</v>
          </cell>
          <cell r="Y5">
            <v>0.81</v>
          </cell>
          <cell r="Z5">
            <v>0.81699999999999995</v>
          </cell>
          <cell r="AA5">
            <v>0.82299999999999995</v>
          </cell>
          <cell r="AB5">
            <v>0.83</v>
          </cell>
          <cell r="AC5">
            <v>0.83499999999999996</v>
          </cell>
          <cell r="AD5">
            <v>0.84099999999999997</v>
          </cell>
          <cell r="AE5">
            <v>0.84499999999999997</v>
          </cell>
          <cell r="AF5">
            <v>0.85</v>
          </cell>
          <cell r="AG5">
            <v>0.85399999999999998</v>
          </cell>
          <cell r="AH5">
            <v>0.85699999999999998</v>
          </cell>
          <cell r="AI5">
            <v>0.86299999999999999</v>
          </cell>
          <cell r="AJ5">
            <v>0.86699999999999999</v>
          </cell>
          <cell r="AK5">
            <v>0.86899999999999999</v>
          </cell>
          <cell r="AL5">
            <v>0.872</v>
          </cell>
          <cell r="AM5">
            <v>0.876</v>
          </cell>
          <cell r="AN5">
            <v>0.878</v>
          </cell>
          <cell r="AO5">
            <v>0.88200000000000001</v>
          </cell>
          <cell r="AP5">
            <v>0.88400000000000001</v>
          </cell>
          <cell r="AQ5">
            <v>0.88700000000000001</v>
          </cell>
          <cell r="AR5">
            <v>0.88900000000000001</v>
          </cell>
          <cell r="AS5">
            <v>0.89100000000000001</v>
          </cell>
          <cell r="AT5">
            <v>0.89500000000000002</v>
          </cell>
          <cell r="AU5">
            <v>0.89700000000000002</v>
          </cell>
          <cell r="AV5">
            <v>0.89900000000000002</v>
          </cell>
          <cell r="AW5">
            <v>0.90100000000000002</v>
          </cell>
          <cell r="AX5">
            <v>0.90300000000000002</v>
          </cell>
        </row>
        <row r="6">
          <cell r="A6">
            <v>3</v>
          </cell>
          <cell r="C6">
            <v>0</v>
          </cell>
          <cell r="D6">
            <v>5.2999999999999999E-2</v>
          </cell>
          <cell r="E6">
            <v>0.125</v>
          </cell>
          <cell r="F6">
            <v>0.19800000000000001</v>
          </cell>
          <cell r="G6">
            <v>0.26600000000000001</v>
          </cell>
          <cell r="H6">
            <v>0.32400000000000001</v>
          </cell>
          <cell r="I6">
            <v>0.376</v>
          </cell>
          <cell r="J6">
            <v>0.42199999999999999</v>
          </cell>
          <cell r="K6">
            <v>0.46200000000000002</v>
          </cell>
          <cell r="L6">
            <v>0.497</v>
          </cell>
          <cell r="M6">
            <v>0.52800000000000002</v>
          </cell>
          <cell r="N6">
            <v>0.55300000000000005</v>
          </cell>
          <cell r="O6">
            <v>0.57799999999999996</v>
          </cell>
          <cell r="P6">
            <v>0.60099999999999998</v>
          </cell>
          <cell r="Q6">
            <v>0.621</v>
          </cell>
          <cell r="R6">
            <v>0.63800000000000001</v>
          </cell>
          <cell r="S6">
            <v>0.65400000000000003</v>
          </cell>
          <cell r="T6">
            <v>0.67</v>
          </cell>
          <cell r="U6">
            <v>0.68400000000000005</v>
          </cell>
          <cell r="V6">
            <v>0.69599999999999995</v>
          </cell>
          <cell r="W6">
            <v>0.70699999999999996</v>
          </cell>
          <cell r="X6">
            <v>0.71899999999999997</v>
          </cell>
          <cell r="Y6">
            <v>0.72899999999999998</v>
          </cell>
          <cell r="Z6">
            <v>0.73899999999999999</v>
          </cell>
          <cell r="AA6">
            <v>0.746</v>
          </cell>
          <cell r="AB6">
            <v>0.75600000000000001</v>
          </cell>
          <cell r="AC6">
            <v>0.76400000000000001</v>
          </cell>
          <cell r="AD6">
            <v>0.77100000000000002</v>
          </cell>
          <cell r="AE6">
            <v>0.77600000000000002</v>
          </cell>
          <cell r="AF6">
            <v>0.78400000000000003</v>
          </cell>
          <cell r="AG6">
            <v>0.78900000000000003</v>
          </cell>
          <cell r="AH6">
            <v>0.79400000000000004</v>
          </cell>
          <cell r="AI6">
            <v>0.80200000000000005</v>
          </cell>
          <cell r="AJ6">
            <v>0.80700000000000005</v>
          </cell>
          <cell r="AK6">
            <v>0.81</v>
          </cell>
          <cell r="AL6">
            <v>0.81499999999999995</v>
          </cell>
          <cell r="AM6">
            <v>0.82</v>
          </cell>
          <cell r="AN6">
            <v>0.82299999999999995</v>
          </cell>
          <cell r="AO6">
            <v>0.82799999999999996</v>
          </cell>
          <cell r="AP6">
            <v>0.83099999999999996</v>
          </cell>
          <cell r="AQ6">
            <v>0.83599999999999997</v>
          </cell>
          <cell r="AR6">
            <v>0.83899999999999997</v>
          </cell>
          <cell r="AS6">
            <v>0.84099999999999997</v>
          </cell>
          <cell r="AT6">
            <v>0.84699999999999998</v>
          </cell>
          <cell r="AU6">
            <v>0.84899999999999998</v>
          </cell>
          <cell r="AV6">
            <v>0.85199999999999998</v>
          </cell>
          <cell r="AW6">
            <v>0.85499999999999998</v>
          </cell>
          <cell r="AX6">
            <v>0.85699999999999998</v>
          </cell>
        </row>
        <row r="7">
          <cell r="A7">
            <v>4</v>
          </cell>
          <cell r="D7">
            <v>0</v>
          </cell>
          <cell r="E7">
            <v>6.3E-2</v>
          </cell>
          <cell r="F7">
            <v>0.11600000000000001</v>
          </cell>
          <cell r="G7">
            <v>0.17100000000000001</v>
          </cell>
          <cell r="H7">
            <v>0.223</v>
          </cell>
          <cell r="I7">
            <v>0.27200000000000002</v>
          </cell>
          <cell r="J7">
            <v>0.316</v>
          </cell>
          <cell r="K7">
            <v>0.35699999999999998</v>
          </cell>
          <cell r="L7">
            <v>0.39300000000000002</v>
          </cell>
          <cell r="M7">
            <v>0.42599999999999999</v>
          </cell>
          <cell r="N7">
            <v>0.45400000000000001</v>
          </cell>
          <cell r="O7">
            <v>0.48099999999999998</v>
          </cell>
          <cell r="P7">
            <v>0.50700000000000001</v>
          </cell>
          <cell r="Q7">
            <v>0.52900000000000003</v>
          </cell>
          <cell r="R7">
            <v>0.55000000000000004</v>
          </cell>
          <cell r="S7">
            <v>0.56799999999999995</v>
          </cell>
          <cell r="T7">
            <v>0.58599999999999997</v>
          </cell>
          <cell r="U7">
            <v>0.60199999999999998</v>
          </cell>
          <cell r="V7">
            <v>0.61599999999999999</v>
          </cell>
          <cell r="W7">
            <v>0.63</v>
          </cell>
          <cell r="X7">
            <v>0.64500000000000002</v>
          </cell>
          <cell r="Y7">
            <v>0.65600000000000003</v>
          </cell>
          <cell r="Z7">
            <v>0.66800000000000004</v>
          </cell>
          <cell r="AA7">
            <v>0.67700000000000005</v>
          </cell>
          <cell r="AB7">
            <v>0.68899999999999995</v>
          </cell>
          <cell r="AC7">
            <v>0.69799999999999995</v>
          </cell>
          <cell r="AD7">
            <v>0.70699999999999996</v>
          </cell>
          <cell r="AE7">
            <v>0.71299999999999997</v>
          </cell>
          <cell r="AF7">
            <v>0.72299999999999998</v>
          </cell>
          <cell r="AG7">
            <v>0.72899999999999998</v>
          </cell>
          <cell r="AH7">
            <v>0.73499999999999999</v>
          </cell>
          <cell r="AI7">
            <v>0.745</v>
          </cell>
          <cell r="AJ7">
            <v>0.751</v>
          </cell>
          <cell r="AK7">
            <v>0.755</v>
          </cell>
          <cell r="AL7">
            <v>0.76100000000000001</v>
          </cell>
          <cell r="AM7">
            <v>0.76800000000000002</v>
          </cell>
          <cell r="AN7">
            <v>0.77100000000000002</v>
          </cell>
          <cell r="AO7">
            <v>0.77700000000000002</v>
          </cell>
          <cell r="AP7">
            <v>0.78100000000000003</v>
          </cell>
          <cell r="AQ7">
            <v>0.78700000000000003</v>
          </cell>
          <cell r="AR7">
            <v>0.79100000000000004</v>
          </cell>
          <cell r="AS7">
            <v>0.79400000000000004</v>
          </cell>
          <cell r="AT7">
            <v>0.80100000000000005</v>
          </cell>
          <cell r="AU7">
            <v>0.80400000000000005</v>
          </cell>
          <cell r="AV7">
            <v>0.80800000000000005</v>
          </cell>
          <cell r="AW7">
            <v>0.81100000000000005</v>
          </cell>
          <cell r="AX7">
            <v>0.81499999999999995</v>
          </cell>
        </row>
        <row r="8">
          <cell r="A8">
            <v>5</v>
          </cell>
          <cell r="E8">
            <v>0</v>
          </cell>
          <cell r="F8">
            <v>5.8000000000000003E-2</v>
          </cell>
          <cell r="G8">
            <v>0.11</v>
          </cell>
          <cell r="H8">
            <v>0.153</v>
          </cell>
          <cell r="I8">
            <v>0.19600000000000001</v>
          </cell>
          <cell r="J8">
            <v>0.23699999999999999</v>
          </cell>
          <cell r="K8">
            <v>0.27600000000000002</v>
          </cell>
          <cell r="L8">
            <v>0.312</v>
          </cell>
          <cell r="M8">
            <v>0.34399999999999997</v>
          </cell>
          <cell r="N8">
            <v>0.373</v>
          </cell>
          <cell r="O8">
            <v>0.40100000000000002</v>
          </cell>
          <cell r="P8">
            <v>0.42799999999999999</v>
          </cell>
          <cell r="Q8">
            <v>0.45200000000000001</v>
          </cell>
          <cell r="R8">
            <v>0.47299999999999998</v>
          </cell>
          <cell r="S8">
            <v>0.49299999999999999</v>
          </cell>
          <cell r="T8">
            <v>0.51300000000000001</v>
          </cell>
          <cell r="U8">
            <v>0.53100000000000003</v>
          </cell>
          <cell r="V8">
            <v>0.54600000000000004</v>
          </cell>
          <cell r="W8">
            <v>0.56200000000000006</v>
          </cell>
          <cell r="X8">
            <v>0.57699999999999996</v>
          </cell>
          <cell r="Y8">
            <v>0.59</v>
          </cell>
          <cell r="Z8">
            <v>0.60399999999999998</v>
          </cell>
          <cell r="AA8">
            <v>0.61399999999999999</v>
          </cell>
          <cell r="AB8">
            <v>0.627</v>
          </cell>
          <cell r="AC8">
            <v>0.63800000000000001</v>
          </cell>
          <cell r="AD8">
            <v>0.64800000000000002</v>
          </cell>
          <cell r="AE8">
            <v>0.65600000000000003</v>
          </cell>
          <cell r="AF8">
            <v>0.66600000000000004</v>
          </cell>
          <cell r="AG8">
            <v>0.67400000000000004</v>
          </cell>
          <cell r="AH8">
            <v>0.68100000000000005</v>
          </cell>
          <cell r="AI8">
            <v>0.69199999999999995</v>
          </cell>
          <cell r="AJ8">
            <v>0.69899999999999995</v>
          </cell>
          <cell r="AK8">
            <v>0.70299999999999996</v>
          </cell>
          <cell r="AL8">
            <v>0.71099999999999997</v>
          </cell>
          <cell r="AM8">
            <v>0.71799999999999997</v>
          </cell>
          <cell r="AN8">
            <v>0.72199999999999998</v>
          </cell>
          <cell r="AO8">
            <v>0.73</v>
          </cell>
          <cell r="AP8">
            <v>0.73399999999999999</v>
          </cell>
          <cell r="AQ8">
            <v>0.74199999999999999</v>
          </cell>
          <cell r="AR8">
            <v>0.746</v>
          </cell>
          <cell r="AS8">
            <v>0.75</v>
          </cell>
          <cell r="AT8">
            <v>0.75800000000000001</v>
          </cell>
          <cell r="AU8">
            <v>0.76200000000000001</v>
          </cell>
          <cell r="AV8">
            <v>0.76600000000000001</v>
          </cell>
          <cell r="AW8">
            <v>0.77</v>
          </cell>
          <cell r="AX8">
            <v>0.77400000000000002</v>
          </cell>
        </row>
        <row r="9">
          <cell r="A9">
            <v>6</v>
          </cell>
          <cell r="F9">
            <v>0</v>
          </cell>
          <cell r="G9">
            <v>5.5E-2</v>
          </cell>
          <cell r="H9">
            <v>0.10199999999999999</v>
          </cell>
          <cell r="I9">
            <v>0.14199999999999999</v>
          </cell>
          <cell r="J9">
            <v>0.17799999999999999</v>
          </cell>
          <cell r="K9">
            <v>0.21299999999999999</v>
          </cell>
          <cell r="L9">
            <v>0.247</v>
          </cell>
          <cell r="M9">
            <v>0.27800000000000002</v>
          </cell>
          <cell r="N9">
            <v>0.30599999999999999</v>
          </cell>
          <cell r="O9">
            <v>0.33400000000000002</v>
          </cell>
          <cell r="P9">
            <v>0.36099999999999999</v>
          </cell>
          <cell r="Q9">
            <v>0.38500000000000001</v>
          </cell>
          <cell r="R9">
            <v>0.40699999999999997</v>
          </cell>
          <cell r="S9">
            <v>0.42799999999999999</v>
          </cell>
          <cell r="T9">
            <v>0.44900000000000001</v>
          </cell>
          <cell r="U9">
            <v>0.46800000000000003</v>
          </cell>
          <cell r="V9">
            <v>0.48399999999999999</v>
          </cell>
          <cell r="W9">
            <v>0.5</v>
          </cell>
          <cell r="X9">
            <v>0.51700000000000002</v>
          </cell>
          <cell r="Y9">
            <v>0.53100000000000003</v>
          </cell>
          <cell r="Z9">
            <v>0.54600000000000004</v>
          </cell>
          <cell r="AA9">
            <v>0.55700000000000005</v>
          </cell>
          <cell r="AB9">
            <v>0.57199999999999995</v>
          </cell>
          <cell r="AC9">
            <v>0.58299999999999996</v>
          </cell>
          <cell r="AD9">
            <v>0.59499999999999997</v>
          </cell>
          <cell r="AE9">
            <v>0.60199999999999998</v>
          </cell>
          <cell r="AF9">
            <v>0.61399999999999999</v>
          </cell>
          <cell r="AG9">
            <v>0.622</v>
          </cell>
          <cell r="AH9">
            <v>0.63</v>
          </cell>
          <cell r="AI9">
            <v>0.64300000000000002</v>
          </cell>
          <cell r="AJ9">
            <v>0.65100000000000002</v>
          </cell>
          <cell r="AK9">
            <v>0.65500000000000003</v>
          </cell>
          <cell r="AL9">
            <v>0.66400000000000003</v>
          </cell>
          <cell r="AM9">
            <v>0.67200000000000004</v>
          </cell>
          <cell r="AN9">
            <v>0.67700000000000005</v>
          </cell>
          <cell r="AO9">
            <v>0.68500000000000005</v>
          </cell>
          <cell r="AP9">
            <v>0.69</v>
          </cell>
          <cell r="AQ9">
            <v>0.69899999999999995</v>
          </cell>
          <cell r="AR9">
            <v>0.70299999999999996</v>
          </cell>
          <cell r="AS9">
            <v>0.70799999999999996</v>
          </cell>
          <cell r="AT9">
            <v>0.71699999999999997</v>
          </cell>
          <cell r="AU9">
            <v>0.72099999999999997</v>
          </cell>
          <cell r="AV9">
            <v>0.72599999999999998</v>
          </cell>
          <cell r="AW9">
            <v>0.73</v>
          </cell>
          <cell r="AX9">
            <v>0.73499999999999999</v>
          </cell>
        </row>
        <row r="10">
          <cell r="A10">
            <v>7</v>
          </cell>
          <cell r="G10">
            <v>0</v>
          </cell>
          <cell r="H10">
            <v>5.0999999999999997E-2</v>
          </cell>
          <cell r="I10">
            <v>9.4E-2</v>
          </cell>
          <cell r="J10">
            <v>0.13300000000000001</v>
          </cell>
          <cell r="K10">
            <v>0.16500000000000001</v>
          </cell>
          <cell r="L10">
            <v>0.19500000000000001</v>
          </cell>
          <cell r="M10">
            <v>0.22500000000000001</v>
          </cell>
          <cell r="N10">
            <v>0.251</v>
          </cell>
          <cell r="O10">
            <v>0.27800000000000002</v>
          </cell>
          <cell r="P10">
            <v>0.30499999999999999</v>
          </cell>
          <cell r="Q10">
            <v>0.32900000000000001</v>
          </cell>
          <cell r="R10">
            <v>0.35099999999999998</v>
          </cell>
          <cell r="S10">
            <v>0.371</v>
          </cell>
          <cell r="T10">
            <v>0.39300000000000002</v>
          </cell>
          <cell r="U10">
            <v>0.41199999999999998</v>
          </cell>
          <cell r="V10">
            <v>0.42899999999999999</v>
          </cell>
          <cell r="W10">
            <v>0.44600000000000001</v>
          </cell>
          <cell r="X10">
            <v>0.46400000000000002</v>
          </cell>
          <cell r="Y10">
            <v>0.47799999999999998</v>
          </cell>
          <cell r="Z10">
            <v>0.49299999999999999</v>
          </cell>
          <cell r="AA10">
            <v>0.505</v>
          </cell>
          <cell r="AB10">
            <v>0.52100000000000002</v>
          </cell>
          <cell r="AC10">
            <v>0.53300000000000003</v>
          </cell>
          <cell r="AD10">
            <v>0.54500000000000004</v>
          </cell>
          <cell r="AE10">
            <v>0.55400000000000005</v>
          </cell>
          <cell r="AF10">
            <v>0.56599999999999995</v>
          </cell>
          <cell r="AG10">
            <v>0.57499999999999996</v>
          </cell>
          <cell r="AH10">
            <v>0.58399999999999996</v>
          </cell>
          <cell r="AI10">
            <v>0.59699999999999998</v>
          </cell>
          <cell r="AJ10">
            <v>0.60599999999999998</v>
          </cell>
          <cell r="AK10">
            <v>0.61099999999999999</v>
          </cell>
          <cell r="AL10">
            <v>0.62</v>
          </cell>
          <cell r="AM10">
            <v>0.629</v>
          </cell>
          <cell r="AN10">
            <v>0.63400000000000001</v>
          </cell>
          <cell r="AO10">
            <v>0.64400000000000002</v>
          </cell>
          <cell r="AP10">
            <v>0.64800000000000002</v>
          </cell>
          <cell r="AQ10">
            <v>0.65800000000000003</v>
          </cell>
          <cell r="AR10">
            <v>0.66300000000000003</v>
          </cell>
          <cell r="AS10">
            <v>0.66800000000000004</v>
          </cell>
          <cell r="AT10">
            <v>0.67800000000000005</v>
          </cell>
          <cell r="AU10">
            <v>0.68300000000000005</v>
          </cell>
          <cell r="AV10">
            <v>0.68799999999999994</v>
          </cell>
          <cell r="AW10">
            <v>0.69299999999999995</v>
          </cell>
          <cell r="AX10">
            <v>0.69799999999999995</v>
          </cell>
        </row>
        <row r="11">
          <cell r="A11">
            <v>8</v>
          </cell>
          <cell r="H11">
            <v>0</v>
          </cell>
          <cell r="I11">
            <v>4.7E-2</v>
          </cell>
          <cell r="J11">
            <v>8.8999999999999996E-2</v>
          </cell>
          <cell r="K11">
            <v>0.124</v>
          </cell>
          <cell r="L11">
            <v>0.155</v>
          </cell>
          <cell r="M11">
            <v>0.182</v>
          </cell>
          <cell r="N11">
            <v>0.20599999999999999</v>
          </cell>
          <cell r="O11">
            <v>0.23200000000000001</v>
          </cell>
          <cell r="P11">
            <v>0.25700000000000001</v>
          </cell>
          <cell r="Q11">
            <v>0.28000000000000003</v>
          </cell>
          <cell r="R11">
            <v>0.30199999999999999</v>
          </cell>
          <cell r="S11">
            <v>0.32200000000000001</v>
          </cell>
          <cell r="T11">
            <v>0.34399999999999997</v>
          </cell>
          <cell r="U11">
            <v>0.36299999999999999</v>
          </cell>
          <cell r="V11">
            <v>0.38</v>
          </cell>
          <cell r="W11">
            <v>0.39700000000000002</v>
          </cell>
          <cell r="X11">
            <v>0.41499999999999998</v>
          </cell>
          <cell r="Y11">
            <v>0.43</v>
          </cell>
          <cell r="Z11">
            <v>0.44600000000000001</v>
          </cell>
          <cell r="AA11">
            <v>0.45800000000000002</v>
          </cell>
          <cell r="AB11">
            <v>0.47399999999999998</v>
          </cell>
          <cell r="AC11">
            <v>0.48699999999999999</v>
          </cell>
          <cell r="AD11">
            <v>0.5</v>
          </cell>
          <cell r="AE11">
            <v>0.50900000000000001</v>
          </cell>
          <cell r="AF11">
            <v>0.52200000000000002</v>
          </cell>
          <cell r="AG11">
            <v>0.53100000000000003</v>
          </cell>
          <cell r="AH11">
            <v>0.54100000000000004</v>
          </cell>
          <cell r="AI11">
            <v>0.55500000000000005</v>
          </cell>
          <cell r="AJ11">
            <v>0.56399999999999995</v>
          </cell>
          <cell r="AK11">
            <v>0.56899999999999995</v>
          </cell>
          <cell r="AL11">
            <v>0.57899999999999996</v>
          </cell>
          <cell r="AM11">
            <v>0.58899999999999997</v>
          </cell>
          <cell r="AN11">
            <v>0.59399999999999997</v>
          </cell>
          <cell r="AO11">
            <v>0.60399999999999998</v>
          </cell>
          <cell r="AP11">
            <v>0.61</v>
          </cell>
          <cell r="AQ11">
            <v>0.62</v>
          </cell>
          <cell r="AR11">
            <v>0.625</v>
          </cell>
          <cell r="AS11">
            <v>0.63100000000000001</v>
          </cell>
          <cell r="AT11">
            <v>0.64100000000000001</v>
          </cell>
          <cell r="AU11">
            <v>0.64700000000000002</v>
          </cell>
          <cell r="AV11">
            <v>0.65200000000000002</v>
          </cell>
          <cell r="AW11">
            <v>0.65800000000000003</v>
          </cell>
          <cell r="AX11">
            <v>0.66300000000000003</v>
          </cell>
        </row>
        <row r="12">
          <cell r="A12">
            <v>9</v>
          </cell>
          <cell r="I12">
            <v>0</v>
          </cell>
          <cell r="J12">
            <v>4.3999999999999997E-2</v>
          </cell>
          <cell r="K12">
            <v>8.2000000000000003E-2</v>
          </cell>
          <cell r="L12">
            <v>0.11600000000000001</v>
          </cell>
          <cell r="M12">
            <v>0.14499999999999999</v>
          </cell>
          <cell r="N12">
            <v>0.16900000000000001</v>
          </cell>
          <cell r="O12">
            <v>0.193</v>
          </cell>
          <cell r="P12">
            <v>0.217</v>
          </cell>
          <cell r="Q12">
            <v>0.23899999999999999</v>
          </cell>
          <cell r="R12">
            <v>0.26</v>
          </cell>
          <cell r="S12">
            <v>0.28000000000000003</v>
          </cell>
          <cell r="T12">
            <v>0.30099999999999999</v>
          </cell>
          <cell r="U12">
            <v>0.32</v>
          </cell>
          <cell r="V12">
            <v>0.33600000000000002</v>
          </cell>
          <cell r="W12">
            <v>0.35399999999999998</v>
          </cell>
          <cell r="X12">
            <v>0.372</v>
          </cell>
          <cell r="Y12">
            <v>0.38700000000000001</v>
          </cell>
          <cell r="Z12">
            <v>0.40300000000000002</v>
          </cell>
          <cell r="AA12">
            <v>0.41499999999999998</v>
          </cell>
          <cell r="AB12">
            <v>0.432</v>
          </cell>
          <cell r="AC12">
            <v>0.44500000000000001</v>
          </cell>
          <cell r="AD12">
            <v>0.45800000000000002</v>
          </cell>
          <cell r="AE12">
            <v>0.46800000000000003</v>
          </cell>
          <cell r="AF12">
            <v>0.48099999999999998</v>
          </cell>
          <cell r="AG12">
            <v>0.49099999999999999</v>
          </cell>
          <cell r="AH12">
            <v>0.501</v>
          </cell>
          <cell r="AI12">
            <v>0.51500000000000001</v>
          </cell>
          <cell r="AJ12">
            <v>0.52500000000000002</v>
          </cell>
          <cell r="AK12">
            <v>0.53100000000000003</v>
          </cell>
          <cell r="AL12">
            <v>0.54100000000000004</v>
          </cell>
          <cell r="AM12">
            <v>0.55100000000000005</v>
          </cell>
          <cell r="AN12">
            <v>0.55700000000000005</v>
          </cell>
          <cell r="AO12">
            <v>0.56799999999999995</v>
          </cell>
          <cell r="AP12">
            <v>0.57299999999999995</v>
          </cell>
          <cell r="AQ12">
            <v>0.58399999999999996</v>
          </cell>
          <cell r="AR12">
            <v>0.59</v>
          </cell>
          <cell r="AS12">
            <v>0.59499999999999997</v>
          </cell>
          <cell r="AT12">
            <v>0.60699999999999998</v>
          </cell>
          <cell r="AU12">
            <v>0.61299999999999999</v>
          </cell>
          <cell r="AV12">
            <v>0.61799999999999999</v>
          </cell>
          <cell r="AW12">
            <v>0.624</v>
          </cell>
          <cell r="AX12">
            <v>0.63</v>
          </cell>
        </row>
        <row r="13">
          <cell r="A13">
            <v>10</v>
          </cell>
          <cell r="J13">
            <v>0</v>
          </cell>
          <cell r="K13">
            <v>4.1000000000000002E-2</v>
          </cell>
          <cell r="L13">
            <v>7.6999999999999999E-2</v>
          </cell>
          <cell r="M13">
            <v>0.109</v>
          </cell>
          <cell r="N13">
            <v>0.13600000000000001</v>
          </cell>
          <cell r="O13">
            <v>0.161</v>
          </cell>
          <cell r="P13">
            <v>0.183</v>
          </cell>
          <cell r="Q13">
            <v>0.20399999999999999</v>
          </cell>
          <cell r="R13">
            <v>0.224</v>
          </cell>
          <cell r="S13">
            <v>0.24299999999999999</v>
          </cell>
          <cell r="T13">
            <v>0.26300000000000001</v>
          </cell>
          <cell r="U13">
            <v>0.28199999999999997</v>
          </cell>
          <cell r="V13">
            <v>0.29799999999999999</v>
          </cell>
          <cell r="W13">
            <v>0.315</v>
          </cell>
          <cell r="X13">
            <v>0.33300000000000002</v>
          </cell>
          <cell r="Y13">
            <v>0.34899999999999998</v>
          </cell>
          <cell r="Z13">
            <v>0.36399999999999999</v>
          </cell>
          <cell r="AA13">
            <v>0.377</v>
          </cell>
          <cell r="AB13">
            <v>0.39400000000000002</v>
          </cell>
          <cell r="AC13">
            <v>0.40699999999999997</v>
          </cell>
          <cell r="AD13">
            <v>0.42</v>
          </cell>
          <cell r="AE13">
            <v>0.43</v>
          </cell>
          <cell r="AF13">
            <v>0.44400000000000001</v>
          </cell>
          <cell r="AG13">
            <v>0.45400000000000001</v>
          </cell>
          <cell r="AH13">
            <v>0.46400000000000002</v>
          </cell>
          <cell r="AI13">
            <v>0.47899999999999998</v>
          </cell>
          <cell r="AJ13">
            <v>0.48899999999999999</v>
          </cell>
          <cell r="AK13">
            <v>0.49399999999999999</v>
          </cell>
          <cell r="AL13">
            <v>0.505</v>
          </cell>
          <cell r="AM13">
            <v>0.51600000000000001</v>
          </cell>
          <cell r="AN13">
            <v>0.52200000000000002</v>
          </cell>
          <cell r="AO13">
            <v>0.53300000000000003</v>
          </cell>
          <cell r="AP13">
            <v>0.53900000000000003</v>
          </cell>
          <cell r="AQ13">
            <v>0.55000000000000004</v>
          </cell>
          <cell r="AR13">
            <v>0.55600000000000005</v>
          </cell>
          <cell r="AS13">
            <v>0.56200000000000006</v>
          </cell>
          <cell r="AT13">
            <v>0.57399999999999995</v>
          </cell>
          <cell r="AU13">
            <v>0.57999999999999996</v>
          </cell>
          <cell r="AV13">
            <v>0.58599999999999997</v>
          </cell>
          <cell r="AW13">
            <v>0.59199999999999997</v>
          </cell>
          <cell r="AX13">
            <v>0.59899999999999998</v>
          </cell>
        </row>
        <row r="14">
          <cell r="A14">
            <v>11</v>
          </cell>
          <cell r="K14">
            <v>0</v>
          </cell>
          <cell r="L14">
            <v>3.9E-2</v>
          </cell>
          <cell r="M14">
            <v>7.2999999999999995E-2</v>
          </cell>
          <cell r="N14">
            <v>0.10199999999999999</v>
          </cell>
          <cell r="O14">
            <v>0.129</v>
          </cell>
          <cell r="P14">
            <v>0.153</v>
          </cell>
          <cell r="Q14">
            <v>0.17399999999999999</v>
          </cell>
          <cell r="R14">
            <v>0.193</v>
          </cell>
          <cell r="S14">
            <v>0.21099999999999999</v>
          </cell>
          <cell r="T14">
            <v>0.23</v>
          </cell>
          <cell r="U14">
            <v>0.248</v>
          </cell>
          <cell r="V14">
            <v>0.26400000000000001</v>
          </cell>
          <cell r="W14">
            <v>0.28100000000000003</v>
          </cell>
          <cell r="X14">
            <v>0.29899999999999999</v>
          </cell>
          <cell r="Y14">
            <v>0.314</v>
          </cell>
          <cell r="Z14">
            <v>0.33</v>
          </cell>
          <cell r="AA14">
            <v>0.34200000000000003</v>
          </cell>
          <cell r="AB14">
            <v>0.35899999999999999</v>
          </cell>
          <cell r="AC14">
            <v>0.372</v>
          </cell>
          <cell r="AD14">
            <v>0.38600000000000001</v>
          </cell>
          <cell r="AE14">
            <v>0.39500000000000002</v>
          </cell>
          <cell r="AF14">
            <v>0.40899999999999997</v>
          </cell>
          <cell r="AG14">
            <v>0.41899999999999998</v>
          </cell>
          <cell r="AH14">
            <v>0.42899999999999999</v>
          </cell>
          <cell r="AI14">
            <v>0.44500000000000001</v>
          </cell>
          <cell r="AJ14">
            <v>0.45500000000000002</v>
          </cell>
          <cell r="AK14">
            <v>0.46100000000000002</v>
          </cell>
          <cell r="AL14">
            <v>0.47199999999999998</v>
          </cell>
          <cell r="AM14">
            <v>0.48299999999999998</v>
          </cell>
          <cell r="AN14">
            <v>0.48899999999999999</v>
          </cell>
          <cell r="AO14">
            <v>0.5</v>
          </cell>
          <cell r="AP14">
            <v>0.50600000000000001</v>
          </cell>
          <cell r="AQ14">
            <v>0.51800000000000002</v>
          </cell>
          <cell r="AR14">
            <v>0.52400000000000002</v>
          </cell>
          <cell r="AS14">
            <v>0.53100000000000003</v>
          </cell>
          <cell r="AT14">
            <v>0.54300000000000004</v>
          </cell>
          <cell r="AU14">
            <v>0.54900000000000004</v>
          </cell>
          <cell r="AV14">
            <v>0.55600000000000005</v>
          </cell>
          <cell r="AW14">
            <v>0.56200000000000006</v>
          </cell>
          <cell r="AX14">
            <v>0.56899999999999995</v>
          </cell>
        </row>
        <row r="15">
          <cell r="A15">
            <v>12</v>
          </cell>
          <cell r="L15">
            <v>0</v>
          </cell>
          <cell r="M15">
            <v>3.5999999999999997E-2</v>
          </cell>
          <cell r="N15">
            <v>6.8000000000000005E-2</v>
          </cell>
          <cell r="O15">
            <v>9.7000000000000003E-2</v>
          </cell>
          <cell r="P15">
            <v>0.122</v>
          </cell>
          <cell r="Q15">
            <v>0.14499999999999999</v>
          </cell>
          <cell r="R15">
            <v>0.16500000000000001</v>
          </cell>
          <cell r="S15">
            <v>0.183</v>
          </cell>
          <cell r="T15">
            <v>0.20100000000000001</v>
          </cell>
          <cell r="U15">
            <v>0.219</v>
          </cell>
          <cell r="V15">
            <v>0.23400000000000001</v>
          </cell>
          <cell r="W15">
            <v>0.25</v>
          </cell>
          <cell r="X15">
            <v>0.26800000000000002</v>
          </cell>
          <cell r="Y15">
            <v>0.28199999999999997</v>
          </cell>
          <cell r="Z15">
            <v>0.29799999999999999</v>
          </cell>
          <cell r="AA15">
            <v>0.31</v>
          </cell>
          <cell r="AB15">
            <v>0.32700000000000001</v>
          </cell>
          <cell r="AC15">
            <v>0.34</v>
          </cell>
          <cell r="AD15">
            <v>0.35399999999999998</v>
          </cell>
          <cell r="AE15">
            <v>0.36299999999999999</v>
          </cell>
          <cell r="AF15">
            <v>0.377</v>
          </cell>
          <cell r="AG15">
            <v>0.38700000000000001</v>
          </cell>
          <cell r="AH15">
            <v>0.39700000000000002</v>
          </cell>
          <cell r="AI15">
            <v>0.41299999999999998</v>
          </cell>
          <cell r="AJ15">
            <v>0.42399999999999999</v>
          </cell>
          <cell r="AK15">
            <v>0.43</v>
          </cell>
          <cell r="AL15">
            <v>0.441</v>
          </cell>
          <cell r="AM15">
            <v>0.45200000000000001</v>
          </cell>
          <cell r="AN15">
            <v>0.45800000000000002</v>
          </cell>
          <cell r="AO15">
            <v>0.47</v>
          </cell>
          <cell r="AP15">
            <v>0.47599999999999998</v>
          </cell>
          <cell r="AQ15">
            <v>0.48799999999999999</v>
          </cell>
          <cell r="AR15">
            <v>0.49399999999999999</v>
          </cell>
          <cell r="AS15">
            <v>0.501</v>
          </cell>
          <cell r="AT15">
            <v>0.51400000000000001</v>
          </cell>
          <cell r="AU15">
            <v>0.52</v>
          </cell>
          <cell r="AV15">
            <v>0.52700000000000002</v>
          </cell>
          <cell r="AW15">
            <v>0.53400000000000003</v>
          </cell>
          <cell r="AX15">
            <v>0.54</v>
          </cell>
        </row>
        <row r="16">
          <cell r="A16">
            <v>13</v>
          </cell>
          <cell r="M16">
            <v>0</v>
          </cell>
          <cell r="N16">
            <v>3.4000000000000002E-2</v>
          </cell>
          <cell r="O16">
            <v>6.4000000000000001E-2</v>
          </cell>
          <cell r="P16">
            <v>9.1999999999999998E-2</v>
          </cell>
          <cell r="Q16">
            <v>0.11600000000000001</v>
          </cell>
          <cell r="R16">
            <v>0.13800000000000001</v>
          </cell>
          <cell r="S16">
            <v>0.157</v>
          </cell>
          <cell r="T16">
            <v>0.17599999999999999</v>
          </cell>
          <cell r="U16">
            <v>0.193</v>
          </cell>
          <cell r="V16">
            <v>0.20699999999999999</v>
          </cell>
          <cell r="W16">
            <v>0.223</v>
          </cell>
          <cell r="X16">
            <v>0.24</v>
          </cell>
          <cell r="Y16">
            <v>0.254</v>
          </cell>
          <cell r="Z16">
            <v>0.26900000000000002</v>
          </cell>
          <cell r="AA16">
            <v>0.28100000000000003</v>
          </cell>
          <cell r="AB16">
            <v>0.29799999999999999</v>
          </cell>
          <cell r="AC16">
            <v>0.311</v>
          </cell>
          <cell r="AD16">
            <v>0.32400000000000001</v>
          </cell>
          <cell r="AE16">
            <v>0.33400000000000002</v>
          </cell>
          <cell r="AF16">
            <v>0.34799999999999998</v>
          </cell>
          <cell r="AG16">
            <v>0.35799999999999998</v>
          </cell>
          <cell r="AH16">
            <v>0.36799999999999999</v>
          </cell>
          <cell r="AI16">
            <v>0.38400000000000001</v>
          </cell>
          <cell r="AJ16">
            <v>0.39500000000000002</v>
          </cell>
          <cell r="AK16">
            <v>0.4</v>
          </cell>
          <cell r="AL16">
            <v>0.41199999999999998</v>
          </cell>
          <cell r="AM16">
            <v>0.42299999999999999</v>
          </cell>
          <cell r="AN16">
            <v>0.42899999999999999</v>
          </cell>
          <cell r="AO16">
            <v>0.441</v>
          </cell>
          <cell r="AP16">
            <v>0.44700000000000001</v>
          </cell>
          <cell r="AQ16">
            <v>0.46</v>
          </cell>
          <cell r="AR16">
            <v>0.46600000000000003</v>
          </cell>
          <cell r="AS16">
            <v>0.47299999999999998</v>
          </cell>
          <cell r="AT16">
            <v>0.48599999999999999</v>
          </cell>
          <cell r="AU16">
            <v>0.49299999999999999</v>
          </cell>
          <cell r="AV16">
            <v>0.499</v>
          </cell>
          <cell r="AW16">
            <v>0.50600000000000001</v>
          </cell>
          <cell r="AX16">
            <v>0.51300000000000001</v>
          </cell>
        </row>
        <row r="17">
          <cell r="A17">
            <v>14</v>
          </cell>
          <cell r="N17">
            <v>0</v>
          </cell>
          <cell r="O17">
            <v>3.2000000000000001E-2</v>
          </cell>
          <cell r="P17">
            <v>6.0999999999999999E-2</v>
          </cell>
          <cell r="Q17">
            <v>8.6999999999999994E-2</v>
          </cell>
          <cell r="R17">
            <v>0.11</v>
          </cell>
          <cell r="S17">
            <v>0.13100000000000001</v>
          </cell>
          <cell r="T17">
            <v>0.151</v>
          </cell>
          <cell r="U17">
            <v>0.16900000000000001</v>
          </cell>
          <cell r="V17">
            <v>0.184</v>
          </cell>
          <cell r="W17">
            <v>0.19900000000000001</v>
          </cell>
          <cell r="X17">
            <v>0.215</v>
          </cell>
          <cell r="Y17">
            <v>0.22900000000000001</v>
          </cell>
          <cell r="Z17">
            <v>0.24299999999999999</v>
          </cell>
          <cell r="AA17">
            <v>0.255</v>
          </cell>
          <cell r="AB17">
            <v>0.27100000000000002</v>
          </cell>
          <cell r="AC17">
            <v>0.28399999999999997</v>
          </cell>
          <cell r="AD17">
            <v>0.29699999999999999</v>
          </cell>
          <cell r="AE17">
            <v>0.30599999999999999</v>
          </cell>
          <cell r="AF17">
            <v>0.32100000000000001</v>
          </cell>
          <cell r="AG17">
            <v>0.33100000000000002</v>
          </cell>
          <cell r="AH17">
            <v>0.34100000000000003</v>
          </cell>
          <cell r="AI17">
            <v>0.35699999999999998</v>
          </cell>
          <cell r="AJ17">
            <v>0.36799999999999999</v>
          </cell>
          <cell r="AK17">
            <v>0.373</v>
          </cell>
          <cell r="AL17">
            <v>0.38400000000000001</v>
          </cell>
          <cell r="AM17">
            <v>0.39600000000000002</v>
          </cell>
          <cell r="AN17">
            <v>0.40200000000000002</v>
          </cell>
          <cell r="AO17">
            <v>0.41399999999999998</v>
          </cell>
          <cell r="AP17">
            <v>0.42099999999999999</v>
          </cell>
          <cell r="AQ17">
            <v>0.433</v>
          </cell>
          <cell r="AR17">
            <v>0.44</v>
          </cell>
          <cell r="AS17">
            <v>0.44600000000000001</v>
          </cell>
          <cell r="AT17">
            <v>0.46</v>
          </cell>
          <cell r="AU17">
            <v>0.46700000000000003</v>
          </cell>
          <cell r="AV17">
            <v>0.47399999999999998</v>
          </cell>
          <cell r="AW17">
            <v>0.48099999999999998</v>
          </cell>
          <cell r="AX17">
            <v>0.48799999999999999</v>
          </cell>
        </row>
        <row r="18">
          <cell r="A18">
            <v>15</v>
          </cell>
          <cell r="O18">
            <v>0</v>
          </cell>
          <cell r="P18">
            <v>0.03</v>
          </cell>
          <cell r="Q18">
            <v>5.8000000000000003E-2</v>
          </cell>
          <cell r="R18">
            <v>8.3000000000000004E-2</v>
          </cell>
          <cell r="S18">
            <v>0.104</v>
          </cell>
          <cell r="T18">
            <v>0.126</v>
          </cell>
          <cell r="U18">
            <v>0.14399999999999999</v>
          </cell>
          <cell r="V18">
            <v>0.161</v>
          </cell>
          <cell r="W18">
            <v>0.17599999999999999</v>
          </cell>
          <cell r="X18">
            <v>0.193</v>
          </cell>
          <cell r="Y18">
            <v>0.20599999999999999</v>
          </cell>
          <cell r="Z18">
            <v>0.22</v>
          </cell>
          <cell r="AA18">
            <v>0.23100000000000001</v>
          </cell>
          <cell r="AB18">
            <v>0.247</v>
          </cell>
          <cell r="AC18">
            <v>0.26</v>
          </cell>
          <cell r="AD18">
            <v>0.27300000000000002</v>
          </cell>
          <cell r="AE18">
            <v>0.28199999999999997</v>
          </cell>
          <cell r="AF18">
            <v>0.29599999999999999</v>
          </cell>
          <cell r="AG18">
            <v>0.30599999999999999</v>
          </cell>
          <cell r="AH18">
            <v>0.316</v>
          </cell>
          <cell r="AI18">
            <v>0.33100000000000002</v>
          </cell>
          <cell r="AJ18">
            <v>0.34200000000000003</v>
          </cell>
          <cell r="AK18">
            <v>0.34799999999999998</v>
          </cell>
          <cell r="AL18">
            <v>0.35899999999999999</v>
          </cell>
          <cell r="AM18">
            <v>0.371</v>
          </cell>
          <cell r="AN18">
            <v>0.377</v>
          </cell>
          <cell r="AO18">
            <v>0.38900000000000001</v>
          </cell>
          <cell r="AP18">
            <v>0.39500000000000002</v>
          </cell>
          <cell r="AQ18">
            <v>0.40799999999999997</v>
          </cell>
          <cell r="AR18">
            <v>0.41499999999999998</v>
          </cell>
          <cell r="AS18">
            <v>0.42099999999999999</v>
          </cell>
          <cell r="AT18">
            <v>0.435</v>
          </cell>
          <cell r="AU18">
            <v>0.442</v>
          </cell>
          <cell r="AV18">
            <v>0.44900000000000001</v>
          </cell>
          <cell r="AW18">
            <v>0.45600000000000002</v>
          </cell>
          <cell r="AX18">
            <v>0.46300000000000002</v>
          </cell>
        </row>
        <row r="19">
          <cell r="A19">
            <v>16</v>
          </cell>
          <cell r="P19">
            <v>0</v>
          </cell>
          <cell r="Q19">
            <v>2.9000000000000001E-2</v>
          </cell>
          <cell r="R19">
            <v>5.5E-2</v>
          </cell>
          <cell r="S19">
            <v>7.8E-2</v>
          </cell>
          <cell r="T19">
            <v>0.10100000000000001</v>
          </cell>
          <cell r="U19">
            <v>0.12</v>
          </cell>
          <cell r="V19">
            <v>0.13800000000000001</v>
          </cell>
          <cell r="W19">
            <v>0.154</v>
          </cell>
          <cell r="X19">
            <v>0.17100000000000001</v>
          </cell>
          <cell r="Y19">
            <v>0.185</v>
          </cell>
          <cell r="Z19">
            <v>0.19900000000000001</v>
          </cell>
          <cell r="AA19">
            <v>0.21</v>
          </cell>
          <cell r="AB19">
            <v>0.22500000000000001</v>
          </cell>
          <cell r="AC19">
            <v>0.23699999999999999</v>
          </cell>
          <cell r="AD19">
            <v>0.25</v>
          </cell>
          <cell r="AE19">
            <v>0.25900000000000001</v>
          </cell>
          <cell r="AF19">
            <v>0.27300000000000002</v>
          </cell>
          <cell r="AG19">
            <v>0.28199999999999997</v>
          </cell>
          <cell r="AH19">
            <v>0.29199999999999998</v>
          </cell>
          <cell r="AI19">
            <v>0.308</v>
          </cell>
          <cell r="AJ19">
            <v>0.31900000000000001</v>
          </cell>
          <cell r="AK19">
            <v>0.32400000000000001</v>
          </cell>
          <cell r="AL19">
            <v>0.33500000000000002</v>
          </cell>
          <cell r="AM19">
            <v>0.34699999999999998</v>
          </cell>
          <cell r="AN19">
            <v>0.35299999999999998</v>
          </cell>
          <cell r="AO19">
            <v>0.36499999999999999</v>
          </cell>
          <cell r="AP19">
            <v>0.372</v>
          </cell>
          <cell r="AQ19">
            <v>0.38400000000000001</v>
          </cell>
          <cell r="AR19">
            <v>0.39100000000000001</v>
          </cell>
          <cell r="AS19">
            <v>0.39800000000000002</v>
          </cell>
          <cell r="AT19">
            <v>0.41099999999999998</v>
          </cell>
          <cell r="AU19">
            <v>0.41799999999999998</v>
          </cell>
          <cell r="AV19">
            <v>0.42599999999999999</v>
          </cell>
          <cell r="AW19">
            <v>0.433</v>
          </cell>
          <cell r="AX19">
            <v>0.44</v>
          </cell>
        </row>
        <row r="20">
          <cell r="A20">
            <v>17</v>
          </cell>
          <cell r="Q20">
            <v>0</v>
          </cell>
          <cell r="R20">
            <v>2.7E-2</v>
          </cell>
          <cell r="S20">
            <v>5.1999999999999998E-2</v>
          </cell>
          <cell r="T20">
            <v>7.4999999999999997E-2</v>
          </cell>
          <cell r="U20">
            <v>9.6000000000000002E-2</v>
          </cell>
          <cell r="V20">
            <v>0.115</v>
          </cell>
          <cell r="W20">
            <v>0.13200000000000001</v>
          </cell>
          <cell r="X20">
            <v>0.14899999999999999</v>
          </cell>
          <cell r="Y20">
            <v>0.16500000000000001</v>
          </cell>
          <cell r="Z20">
            <v>0.17899999999999999</v>
          </cell>
          <cell r="AA20">
            <v>0.19</v>
          </cell>
          <cell r="AB20">
            <v>0.20499999999999999</v>
          </cell>
          <cell r="AC20">
            <v>0.217</v>
          </cell>
          <cell r="AD20">
            <v>0.22900000000000001</v>
          </cell>
          <cell r="AE20">
            <v>0.23799999999999999</v>
          </cell>
          <cell r="AF20">
            <v>0.251</v>
          </cell>
          <cell r="AG20">
            <v>0.26100000000000001</v>
          </cell>
          <cell r="AH20">
            <v>0.27100000000000002</v>
          </cell>
          <cell r="AI20">
            <v>0.28599999999999998</v>
          </cell>
          <cell r="AJ20">
            <v>0.29699999999999999</v>
          </cell>
          <cell r="AK20">
            <v>0.30199999999999999</v>
          </cell>
          <cell r="AL20">
            <v>0.313</v>
          </cell>
          <cell r="AM20">
            <v>0.32500000000000001</v>
          </cell>
          <cell r="AN20">
            <v>0.33100000000000002</v>
          </cell>
          <cell r="AO20">
            <v>0.34300000000000003</v>
          </cell>
          <cell r="AP20">
            <v>0.34899999999999998</v>
          </cell>
          <cell r="AQ20">
            <v>0.36199999999999999</v>
          </cell>
          <cell r="AR20">
            <v>0.36899999999999999</v>
          </cell>
          <cell r="AS20">
            <v>0.375</v>
          </cell>
          <cell r="AT20">
            <v>0.38900000000000001</v>
          </cell>
          <cell r="AU20">
            <v>0.39600000000000002</v>
          </cell>
          <cell r="AV20">
            <v>0.40300000000000002</v>
          </cell>
          <cell r="AW20">
            <v>0.41099999999999998</v>
          </cell>
          <cell r="AX20">
            <v>0.41799999999999998</v>
          </cell>
        </row>
        <row r="21">
          <cell r="A21">
            <v>18</v>
          </cell>
          <cell r="R21">
            <v>0</v>
          </cell>
          <cell r="S21">
            <v>2.5999999999999999E-2</v>
          </cell>
          <cell r="T21">
            <v>0.05</v>
          </cell>
          <cell r="U21">
            <v>7.1999999999999995E-2</v>
          </cell>
          <cell r="V21">
            <v>9.1999999999999998E-2</v>
          </cell>
          <cell r="W21">
            <v>0.11</v>
          </cell>
          <cell r="X21">
            <v>0.128</v>
          </cell>
          <cell r="Y21">
            <v>0.14399999999999999</v>
          </cell>
          <cell r="Z21">
            <v>0.159</v>
          </cell>
          <cell r="AA21">
            <v>0.17100000000000001</v>
          </cell>
          <cell r="AB21">
            <v>0.186</v>
          </cell>
          <cell r="AC21">
            <v>0.19800000000000001</v>
          </cell>
          <cell r="AD21">
            <v>0.21</v>
          </cell>
          <cell r="AE21">
            <v>0.219</v>
          </cell>
          <cell r="AF21">
            <v>0.23200000000000001</v>
          </cell>
          <cell r="AG21">
            <v>0.24099999999999999</v>
          </cell>
          <cell r="AH21">
            <v>0.251</v>
          </cell>
          <cell r="AI21">
            <v>0.26600000000000001</v>
          </cell>
          <cell r="AJ21">
            <v>0.27600000000000002</v>
          </cell>
          <cell r="AK21">
            <v>0.28199999999999997</v>
          </cell>
          <cell r="AL21">
            <v>0.29299999999999998</v>
          </cell>
          <cell r="AM21">
            <v>0.30399999999999999</v>
          </cell>
          <cell r="AN21">
            <v>0.31</v>
          </cell>
          <cell r="AO21">
            <v>0.32200000000000001</v>
          </cell>
          <cell r="AP21">
            <v>0.32800000000000001</v>
          </cell>
          <cell r="AQ21">
            <v>0.34100000000000003</v>
          </cell>
          <cell r="AR21">
            <v>0.34799999999999998</v>
          </cell>
          <cell r="AS21">
            <v>0.35399999999999998</v>
          </cell>
          <cell r="AT21">
            <v>0.36799999999999999</v>
          </cell>
          <cell r="AU21">
            <v>0.375</v>
          </cell>
          <cell r="AV21">
            <v>0.38200000000000001</v>
          </cell>
          <cell r="AW21">
            <v>0.39</v>
          </cell>
          <cell r="AX21">
            <v>0.39700000000000002</v>
          </cell>
        </row>
        <row r="22">
          <cell r="A22">
            <v>19</v>
          </cell>
          <cell r="S22">
            <v>0</v>
          </cell>
          <cell r="T22">
            <v>2.5000000000000001E-2</v>
          </cell>
          <cell r="U22">
            <v>4.8000000000000001E-2</v>
          </cell>
          <cell r="V22">
            <v>6.9000000000000006E-2</v>
          </cell>
          <cell r="W22">
            <v>8.6999999999999994E-2</v>
          </cell>
          <cell r="X22">
            <v>0.106</v>
          </cell>
          <cell r="Y22">
            <v>0.123</v>
          </cell>
          <cell r="Z22">
            <v>0.13900000000000001</v>
          </cell>
          <cell r="AA22">
            <v>0.152</v>
          </cell>
          <cell r="AB22">
            <v>0.16800000000000001</v>
          </cell>
          <cell r="AC22">
            <v>0.18</v>
          </cell>
          <cell r="AD22">
            <v>0.193</v>
          </cell>
          <cell r="AE22">
            <v>0.20100000000000001</v>
          </cell>
          <cell r="AF22">
            <v>0.214</v>
          </cell>
          <cell r="AG22">
            <v>0.223</v>
          </cell>
          <cell r="AH22">
            <v>0.23200000000000001</v>
          </cell>
          <cell r="AI22">
            <v>0.247</v>
          </cell>
          <cell r="AJ22">
            <v>0.25700000000000001</v>
          </cell>
          <cell r="AK22">
            <v>0.26200000000000001</v>
          </cell>
          <cell r="AL22">
            <v>0.27300000000000002</v>
          </cell>
          <cell r="AM22">
            <v>0.28499999999999998</v>
          </cell>
          <cell r="AN22">
            <v>0.28999999999999998</v>
          </cell>
          <cell r="AO22">
            <v>0.30199999999999999</v>
          </cell>
          <cell r="AP22">
            <v>0.309</v>
          </cell>
          <cell r="AQ22">
            <v>0.32100000000000001</v>
          </cell>
          <cell r="AR22">
            <v>0.32800000000000001</v>
          </cell>
          <cell r="AS22">
            <v>0.33500000000000002</v>
          </cell>
          <cell r="AT22">
            <v>0.34799999999999998</v>
          </cell>
          <cell r="AU22">
            <v>0.35499999999999998</v>
          </cell>
          <cell r="AV22">
            <v>0.36299999999999999</v>
          </cell>
          <cell r="AW22">
            <v>0.37</v>
          </cell>
          <cell r="AX22">
            <v>0.377</v>
          </cell>
        </row>
        <row r="23">
          <cell r="A23">
            <v>20</v>
          </cell>
          <cell r="T23">
            <v>0</v>
          </cell>
          <cell r="U23">
            <v>2.4E-2</v>
          </cell>
          <cell r="V23">
            <v>4.5999999999999999E-2</v>
          </cell>
          <cell r="W23">
            <v>6.5000000000000002E-2</v>
          </cell>
          <cell r="X23">
            <v>8.5000000000000006E-2</v>
          </cell>
          <cell r="Y23">
            <v>0.10199999999999999</v>
          </cell>
          <cell r="Z23">
            <v>0.11899999999999999</v>
          </cell>
          <cell r="AA23">
            <v>0.13300000000000001</v>
          </cell>
          <cell r="AB23">
            <v>0.14899999999999999</v>
          </cell>
          <cell r="AC23">
            <v>0.16200000000000001</v>
          </cell>
          <cell r="AD23">
            <v>0.17499999999999999</v>
          </cell>
          <cell r="AE23">
            <v>0.184</v>
          </cell>
          <cell r="AF23">
            <v>0.19700000000000001</v>
          </cell>
          <cell r="AG23">
            <v>0.20599999999999999</v>
          </cell>
          <cell r="AH23">
            <v>0.215</v>
          </cell>
          <cell r="AI23">
            <v>0.22900000000000001</v>
          </cell>
          <cell r="AJ23">
            <v>0.23899999999999999</v>
          </cell>
          <cell r="AK23">
            <v>0.245</v>
          </cell>
          <cell r="AL23">
            <v>0.255</v>
          </cell>
          <cell r="AM23">
            <v>0.26600000000000001</v>
          </cell>
          <cell r="AN23">
            <v>0.27200000000000002</v>
          </cell>
          <cell r="AO23">
            <v>0.28399999999999997</v>
          </cell>
          <cell r="AP23">
            <v>0.28999999999999998</v>
          </cell>
          <cell r="AQ23">
            <v>0.30299999999999999</v>
          </cell>
          <cell r="AR23">
            <v>0.309</v>
          </cell>
          <cell r="AS23">
            <v>0.316</v>
          </cell>
          <cell r="AT23">
            <v>0.32900000000000001</v>
          </cell>
          <cell r="AU23">
            <v>0.33700000000000002</v>
          </cell>
          <cell r="AV23">
            <v>0.34399999999999997</v>
          </cell>
          <cell r="AW23">
            <v>0.35099999999999998</v>
          </cell>
          <cell r="AX23">
            <v>0.35799999999999998</v>
          </cell>
        </row>
        <row r="24">
          <cell r="A24">
            <v>21</v>
          </cell>
          <cell r="U24">
            <v>0</v>
          </cell>
          <cell r="V24">
            <v>2.3E-2</v>
          </cell>
          <cell r="W24">
            <v>4.2999999999999997E-2</v>
          </cell>
          <cell r="X24">
            <v>6.3E-2</v>
          </cell>
          <cell r="Y24">
            <v>8.2000000000000003E-2</v>
          </cell>
          <cell r="Z24">
            <v>9.9000000000000005E-2</v>
          </cell>
          <cell r="AA24">
            <v>0.114</v>
          </cell>
          <cell r="AB24">
            <v>0.13</v>
          </cell>
          <cell r="AC24">
            <v>0.14399999999999999</v>
          </cell>
          <cell r="AD24">
            <v>0.157</v>
          </cell>
          <cell r="AE24">
            <v>0.16700000000000001</v>
          </cell>
          <cell r="AF24">
            <v>0.18099999999999999</v>
          </cell>
          <cell r="AG24">
            <v>0.19</v>
          </cell>
          <cell r="AH24">
            <v>0.19900000000000001</v>
          </cell>
          <cell r="AI24">
            <v>0.21299999999999999</v>
          </cell>
          <cell r="AJ24">
            <v>0.223</v>
          </cell>
          <cell r="AK24">
            <v>0.22800000000000001</v>
          </cell>
          <cell r="AL24">
            <v>0.23799999999999999</v>
          </cell>
          <cell r="AM24">
            <v>0.249</v>
          </cell>
          <cell r="AN24">
            <v>0.255</v>
          </cell>
          <cell r="AO24">
            <v>0.26700000000000002</v>
          </cell>
          <cell r="AP24">
            <v>0.27300000000000002</v>
          </cell>
          <cell r="AQ24">
            <v>0.28499999999999998</v>
          </cell>
          <cell r="AR24">
            <v>0.29199999999999998</v>
          </cell>
          <cell r="AS24">
            <v>0.29799999999999999</v>
          </cell>
          <cell r="AT24">
            <v>0.312</v>
          </cell>
          <cell r="AU24">
            <v>0.31900000000000001</v>
          </cell>
          <cell r="AV24">
            <v>0.32600000000000001</v>
          </cell>
          <cell r="AW24">
            <v>0.33300000000000002</v>
          </cell>
          <cell r="AX24">
            <v>0.34100000000000003</v>
          </cell>
        </row>
        <row r="25">
          <cell r="A25">
            <v>22</v>
          </cell>
          <cell r="V25">
            <v>0</v>
          </cell>
          <cell r="W25">
            <v>2.1000000000000001E-2</v>
          </cell>
          <cell r="X25">
            <v>4.2000000000000003E-2</v>
          </cell>
          <cell r="Y25">
            <v>6.0999999999999999E-2</v>
          </cell>
          <cell r="Z25">
            <v>0.08</v>
          </cell>
          <cell r="AA25">
            <v>9.5000000000000001E-2</v>
          </cell>
          <cell r="AB25">
            <v>0.112</v>
          </cell>
          <cell r="AC25">
            <v>0.126</v>
          </cell>
          <cell r="AD25">
            <v>0.14000000000000001</v>
          </cell>
          <cell r="AE25">
            <v>0.15</v>
          </cell>
          <cell r="AF25">
            <v>0.16400000000000001</v>
          </cell>
          <cell r="AG25">
            <v>0.17399999999999999</v>
          </cell>
          <cell r="AH25">
            <v>0.184</v>
          </cell>
          <cell r="AI25">
            <v>0.19800000000000001</v>
          </cell>
          <cell r="AJ25">
            <v>0.20699999999999999</v>
          </cell>
          <cell r="AK25">
            <v>0.21199999999999999</v>
          </cell>
          <cell r="AL25">
            <v>0.223</v>
          </cell>
          <cell r="AM25">
            <v>0.23300000000000001</v>
          </cell>
          <cell r="AN25">
            <v>0.23899999999999999</v>
          </cell>
          <cell r="AO25">
            <v>0.25</v>
          </cell>
          <cell r="AP25">
            <v>0.25600000000000001</v>
          </cell>
          <cell r="AQ25">
            <v>0.26900000000000002</v>
          </cell>
          <cell r="AR25">
            <v>0.27500000000000002</v>
          </cell>
          <cell r="AS25">
            <v>0.28100000000000003</v>
          </cell>
          <cell r="AT25">
            <v>0.29499999999999998</v>
          </cell>
          <cell r="AU25">
            <v>0.30199999999999999</v>
          </cell>
          <cell r="AV25">
            <v>0.309</v>
          </cell>
          <cell r="AW25">
            <v>0.316</v>
          </cell>
          <cell r="AX25">
            <v>0.32400000000000001</v>
          </cell>
        </row>
        <row r="26">
          <cell r="A26">
            <v>23</v>
          </cell>
          <cell r="W26">
            <v>0</v>
          </cell>
          <cell r="X26">
            <v>0.02</v>
          </cell>
          <cell r="Y26">
            <v>0.04</v>
          </cell>
          <cell r="Z26">
            <v>0.06</v>
          </cell>
          <cell r="AA26">
            <v>7.5999999999999998E-2</v>
          </cell>
          <cell r="AB26">
            <v>9.2999999999999999E-2</v>
          </cell>
          <cell r="AC26">
            <v>0.108</v>
          </cell>
          <cell r="AD26">
            <v>0.122</v>
          </cell>
          <cell r="AE26">
            <v>0.13300000000000001</v>
          </cell>
          <cell r="AF26">
            <v>0.14699999999999999</v>
          </cell>
          <cell r="AG26">
            <v>0.158</v>
          </cell>
          <cell r="AH26">
            <v>0.16800000000000001</v>
          </cell>
          <cell r="AI26">
            <v>0.182</v>
          </cell>
          <cell r="AJ26">
            <v>0.193</v>
          </cell>
          <cell r="AK26">
            <v>0.19800000000000001</v>
          </cell>
          <cell r="AL26">
            <v>0.20799999999999999</v>
          </cell>
          <cell r="AM26">
            <v>0.218</v>
          </cell>
          <cell r="AN26">
            <v>0.224</v>
          </cell>
          <cell r="AO26">
            <v>0.23499999999999999</v>
          </cell>
          <cell r="AP26">
            <v>0.24099999999999999</v>
          </cell>
          <cell r="AQ26">
            <v>0.253</v>
          </cell>
          <cell r="AR26">
            <v>0.25900000000000001</v>
          </cell>
          <cell r="AS26">
            <v>0.26600000000000001</v>
          </cell>
          <cell r="AT26">
            <v>0.27900000000000003</v>
          </cell>
          <cell r="AU26">
            <v>0.28599999999999998</v>
          </cell>
          <cell r="AV26">
            <v>0.29299999999999998</v>
          </cell>
          <cell r="AW26">
            <v>0.3</v>
          </cell>
          <cell r="AX26">
            <v>0.307</v>
          </cell>
        </row>
        <row r="27">
          <cell r="A27">
            <v>24</v>
          </cell>
          <cell r="X27">
            <v>0</v>
          </cell>
          <cell r="Y27">
            <v>1.9E-2</v>
          </cell>
          <cell r="Z27">
            <v>0.04</v>
          </cell>
          <cell r="AA27">
            <v>5.7000000000000002E-2</v>
          </cell>
          <cell r="AB27">
            <v>7.3999999999999996E-2</v>
          </cell>
          <cell r="AC27">
            <v>0.09</v>
          </cell>
          <cell r="AD27">
            <v>0.104</v>
          </cell>
          <cell r="AE27">
            <v>0.11700000000000001</v>
          </cell>
          <cell r="AF27">
            <v>0.13100000000000001</v>
          </cell>
          <cell r="AG27">
            <v>0.14199999999999999</v>
          </cell>
          <cell r="AH27">
            <v>0.153</v>
          </cell>
          <cell r="AI27">
            <v>0.16700000000000001</v>
          </cell>
          <cell r="AJ27">
            <v>0.17799999999999999</v>
          </cell>
          <cell r="AK27">
            <v>0.184</v>
          </cell>
          <cell r="AL27">
            <v>0.19400000000000001</v>
          </cell>
          <cell r="AM27">
            <v>0.20399999999999999</v>
          </cell>
          <cell r="AN27">
            <v>0.21</v>
          </cell>
          <cell r="AO27">
            <v>0.221</v>
          </cell>
          <cell r="AP27">
            <v>0.22700000000000001</v>
          </cell>
          <cell r="AQ27">
            <v>0.23799999999999999</v>
          </cell>
          <cell r="AR27">
            <v>0.245</v>
          </cell>
          <cell r="AS27">
            <v>0.251</v>
          </cell>
          <cell r="AT27">
            <v>0.26400000000000001</v>
          </cell>
          <cell r="AU27">
            <v>0.27100000000000002</v>
          </cell>
          <cell r="AV27">
            <v>0.27800000000000002</v>
          </cell>
          <cell r="AW27">
            <v>0.28499999999999998</v>
          </cell>
          <cell r="AX27">
            <v>0.29199999999999998</v>
          </cell>
        </row>
        <row r="28">
          <cell r="A28">
            <v>25</v>
          </cell>
          <cell r="Y28">
            <v>0</v>
          </cell>
          <cell r="Z28">
            <v>0.02</v>
          </cell>
          <cell r="AA28">
            <v>3.7999999999999999E-2</v>
          </cell>
          <cell r="AB28">
            <v>5.6000000000000001E-2</v>
          </cell>
          <cell r="AC28">
            <v>7.1999999999999995E-2</v>
          </cell>
          <cell r="AD28">
            <v>8.6999999999999994E-2</v>
          </cell>
          <cell r="AE28">
            <v>0.1</v>
          </cell>
          <cell r="AF28">
            <v>0.114</v>
          </cell>
          <cell r="AG28">
            <v>0.127</v>
          </cell>
          <cell r="AH28">
            <v>0.13800000000000001</v>
          </cell>
          <cell r="AI28">
            <v>0.152</v>
          </cell>
          <cell r="AJ28">
            <v>0.16300000000000001</v>
          </cell>
          <cell r="AK28">
            <v>0.16900000000000001</v>
          </cell>
          <cell r="AL28">
            <v>0.18</v>
          </cell>
          <cell r="AM28">
            <v>0.191</v>
          </cell>
          <cell r="AN28">
            <v>0.19700000000000001</v>
          </cell>
          <cell r="AO28">
            <v>0.20699999999999999</v>
          </cell>
          <cell r="AP28">
            <v>0.21299999999999999</v>
          </cell>
          <cell r="AQ28">
            <v>0.22500000000000001</v>
          </cell>
          <cell r="AR28">
            <v>0.23100000000000001</v>
          </cell>
          <cell r="AS28">
            <v>0.23699999999999999</v>
          </cell>
          <cell r="AT28">
            <v>0.25</v>
          </cell>
          <cell r="AU28">
            <v>0.25600000000000001</v>
          </cell>
          <cell r="AV28">
            <v>0.26300000000000001</v>
          </cell>
          <cell r="AW28">
            <v>0.27</v>
          </cell>
          <cell r="AX28">
            <v>0.27700000000000002</v>
          </cell>
        </row>
        <row r="29">
          <cell r="A29">
            <v>26</v>
          </cell>
          <cell r="Z29">
            <v>0</v>
          </cell>
          <cell r="AA29">
            <v>1.9E-2</v>
          </cell>
          <cell r="AB29">
            <v>3.6999999999999998E-2</v>
          </cell>
          <cell r="AC29">
            <v>5.3999999999999999E-2</v>
          </cell>
          <cell r="AD29">
            <v>6.9000000000000006E-2</v>
          </cell>
          <cell r="AE29">
            <v>8.3000000000000004E-2</v>
          </cell>
          <cell r="AF29">
            <v>9.8000000000000004E-2</v>
          </cell>
          <cell r="AG29">
            <v>0.111</v>
          </cell>
          <cell r="AH29">
            <v>0.122</v>
          </cell>
          <cell r="AI29">
            <v>0.13600000000000001</v>
          </cell>
          <cell r="AJ29">
            <v>0.14799999999999999</v>
          </cell>
          <cell r="AK29">
            <v>0.155</v>
          </cell>
          <cell r="AL29">
            <v>0.16600000000000001</v>
          </cell>
          <cell r="AM29">
            <v>0.17699999999999999</v>
          </cell>
          <cell r="AN29">
            <v>0.183</v>
          </cell>
          <cell r="AO29">
            <v>0.19400000000000001</v>
          </cell>
          <cell r="AP29">
            <v>0.2</v>
          </cell>
          <cell r="AQ29">
            <v>0.21199999999999999</v>
          </cell>
          <cell r="AR29">
            <v>0.217</v>
          </cell>
          <cell r="AS29">
            <v>0.224</v>
          </cell>
          <cell r="AT29">
            <v>0.23599999999999999</v>
          </cell>
          <cell r="AU29">
            <v>0.24299999999999999</v>
          </cell>
          <cell r="AV29">
            <v>0.249</v>
          </cell>
          <cell r="AW29">
            <v>0.25600000000000001</v>
          </cell>
          <cell r="AX29">
            <v>0.26400000000000001</v>
          </cell>
        </row>
        <row r="30">
          <cell r="A30">
            <v>27</v>
          </cell>
          <cell r="AA30">
            <v>0</v>
          </cell>
          <cell r="AB30">
            <v>1.7999999999999999E-2</v>
          </cell>
          <cell r="AC30">
            <v>3.5999999999999997E-2</v>
          </cell>
          <cell r="AD30">
            <v>5.0999999999999997E-2</v>
          </cell>
          <cell r="AE30">
            <v>6.6000000000000003E-2</v>
          </cell>
          <cell r="AF30">
            <v>8.1000000000000003E-2</v>
          </cell>
          <cell r="AG30">
            <v>9.5000000000000001E-2</v>
          </cell>
          <cell r="AH30">
            <v>0.107</v>
          </cell>
          <cell r="AI30">
            <v>0.121</v>
          </cell>
          <cell r="AJ30">
            <v>0.13300000000000001</v>
          </cell>
          <cell r="AK30">
            <v>0.14099999999999999</v>
          </cell>
          <cell r="AL30">
            <v>0.152</v>
          </cell>
          <cell r="AM30">
            <v>0.16300000000000001</v>
          </cell>
          <cell r="AN30">
            <v>0.17</v>
          </cell>
          <cell r="AO30">
            <v>0.18099999999999999</v>
          </cell>
          <cell r="AP30">
            <v>0.188</v>
          </cell>
          <cell r="AQ30">
            <v>0.19900000000000001</v>
          </cell>
          <cell r="AR30">
            <v>0.20499999999999999</v>
          </cell>
          <cell r="AS30">
            <v>0.21099999999999999</v>
          </cell>
          <cell r="AT30">
            <v>0.223</v>
          </cell>
          <cell r="AU30">
            <v>0.23</v>
          </cell>
          <cell r="AV30">
            <v>0.23699999999999999</v>
          </cell>
          <cell r="AW30">
            <v>0.24299999999999999</v>
          </cell>
          <cell r="AX30">
            <v>0.25</v>
          </cell>
        </row>
        <row r="31">
          <cell r="A31">
            <v>28</v>
          </cell>
          <cell r="AB31">
            <v>0</v>
          </cell>
          <cell r="AC31">
            <v>1.7999999999999999E-2</v>
          </cell>
          <cell r="AD31">
            <v>3.4000000000000002E-2</v>
          </cell>
          <cell r="AE31">
            <v>4.9000000000000002E-2</v>
          </cell>
          <cell r="AF31">
            <v>6.5000000000000002E-2</v>
          </cell>
          <cell r="AG31">
            <v>7.9000000000000001E-2</v>
          </cell>
          <cell r="AH31">
            <v>9.1999999999999998E-2</v>
          </cell>
          <cell r="AI31">
            <v>0.106</v>
          </cell>
          <cell r="AJ31">
            <v>0.11799999999999999</v>
          </cell>
          <cell r="AK31">
            <v>0.127</v>
          </cell>
          <cell r="AL31">
            <v>0.13800000000000001</v>
          </cell>
          <cell r="AM31">
            <v>0.15</v>
          </cell>
          <cell r="AN31">
            <v>0.157</v>
          </cell>
          <cell r="AO31">
            <v>0.16800000000000001</v>
          </cell>
          <cell r="AP31">
            <v>0.17499999999999999</v>
          </cell>
          <cell r="AQ31">
            <v>0.187</v>
          </cell>
          <cell r="AR31">
            <v>0.193</v>
          </cell>
          <cell r="AS31">
            <v>0.19900000000000001</v>
          </cell>
          <cell r="AT31">
            <v>0.21099999999999999</v>
          </cell>
          <cell r="AU31">
            <v>0.218</v>
          </cell>
          <cell r="AV31">
            <v>0.224</v>
          </cell>
          <cell r="AW31">
            <v>0.23100000000000001</v>
          </cell>
          <cell r="AX31">
            <v>0.23799999999999999</v>
          </cell>
        </row>
        <row r="32">
          <cell r="A32">
            <v>29</v>
          </cell>
          <cell r="AC32">
            <v>0</v>
          </cell>
          <cell r="AD32">
            <v>1.6E-2</v>
          </cell>
          <cell r="AE32">
            <v>3.2000000000000001E-2</v>
          </cell>
          <cell r="AF32">
            <v>4.8000000000000001E-2</v>
          </cell>
          <cell r="AG32">
            <v>6.3E-2</v>
          </cell>
          <cell r="AH32">
            <v>7.5999999999999998E-2</v>
          </cell>
          <cell r="AI32">
            <v>0.09</v>
          </cell>
          <cell r="AJ32">
            <v>0.10299999999999999</v>
          </cell>
          <cell r="AK32">
            <v>0.112</v>
          </cell>
          <cell r="AL32">
            <v>0.124</v>
          </cell>
          <cell r="AM32">
            <v>0.13600000000000001</v>
          </cell>
          <cell r="AN32">
            <v>0.14399999999999999</v>
          </cell>
          <cell r="AO32">
            <v>0.155</v>
          </cell>
          <cell r="AP32">
            <v>0.16200000000000001</v>
          </cell>
          <cell r="AQ32">
            <v>0.17399999999999999</v>
          </cell>
          <cell r="AR32">
            <v>0.18099999999999999</v>
          </cell>
          <cell r="AS32">
            <v>0.187</v>
          </cell>
          <cell r="AT32">
            <v>0.19900000000000001</v>
          </cell>
          <cell r="AU32">
            <v>0.20599999999999999</v>
          </cell>
          <cell r="AV32">
            <v>0.21299999999999999</v>
          </cell>
          <cell r="AW32">
            <v>0.219</v>
          </cell>
          <cell r="AX32">
            <v>0.22600000000000001</v>
          </cell>
        </row>
        <row r="33">
          <cell r="A33">
            <v>30</v>
          </cell>
          <cell r="AD33">
            <v>0</v>
          </cell>
          <cell r="AE33">
            <v>1.4999999999999999E-2</v>
          </cell>
          <cell r="AF33">
            <v>3.2000000000000001E-2</v>
          </cell>
          <cell r="AG33">
            <v>4.7E-2</v>
          </cell>
          <cell r="AH33">
            <v>6.0999999999999999E-2</v>
          </cell>
          <cell r="AI33">
            <v>7.4999999999999997E-2</v>
          </cell>
          <cell r="AJ33">
            <v>8.7999999999999995E-2</v>
          </cell>
          <cell r="AK33">
            <v>9.8000000000000004E-2</v>
          </cell>
          <cell r="AL33">
            <v>0.11</v>
          </cell>
          <cell r="AM33">
            <v>0.122</v>
          </cell>
          <cell r="AN33">
            <v>0.13100000000000001</v>
          </cell>
          <cell r="AO33">
            <v>0.14199999999999999</v>
          </cell>
          <cell r="AP33">
            <v>0.15</v>
          </cell>
          <cell r="AQ33">
            <v>0.16200000000000001</v>
          </cell>
          <cell r="AR33">
            <v>0.16900000000000001</v>
          </cell>
          <cell r="AS33">
            <v>0.17599999999999999</v>
          </cell>
          <cell r="AT33">
            <v>0.188</v>
          </cell>
          <cell r="AU33">
            <v>0.19500000000000001</v>
          </cell>
          <cell r="AV33">
            <v>0.20100000000000001</v>
          </cell>
          <cell r="AW33">
            <v>0.20799999999999999</v>
          </cell>
          <cell r="AX33">
            <v>0.215</v>
          </cell>
        </row>
        <row r="34">
          <cell r="A34">
            <v>31</v>
          </cell>
          <cell r="AE34">
            <v>0</v>
          </cell>
          <cell r="AF34">
            <v>1.4999999999999999E-2</v>
          </cell>
          <cell r="AG34">
            <v>3.1E-2</v>
          </cell>
          <cell r="AH34">
            <v>4.5999999999999999E-2</v>
          </cell>
          <cell r="AI34">
            <v>0.06</v>
          </cell>
          <cell r="AJ34">
            <v>7.2999999999999995E-2</v>
          </cell>
          <cell r="AK34">
            <v>8.4000000000000005E-2</v>
          </cell>
          <cell r="AL34">
            <v>9.7000000000000003E-2</v>
          </cell>
          <cell r="AM34">
            <v>0.109</v>
          </cell>
          <cell r="AN34">
            <v>0.11799999999999999</v>
          </cell>
          <cell r="AO34">
            <v>0.129</v>
          </cell>
          <cell r="AP34">
            <v>0.13700000000000001</v>
          </cell>
          <cell r="AQ34">
            <v>0.14899999999999999</v>
          </cell>
          <cell r="AR34">
            <v>0.157</v>
          </cell>
          <cell r="AS34">
            <v>0.16400000000000001</v>
          </cell>
          <cell r="AT34">
            <v>0.17599999999999999</v>
          </cell>
          <cell r="AU34">
            <v>0.183</v>
          </cell>
          <cell r="AV34">
            <v>0.19</v>
          </cell>
          <cell r="AW34">
            <v>0.19700000000000001</v>
          </cell>
          <cell r="AX34">
            <v>0.20399999999999999</v>
          </cell>
        </row>
        <row r="35">
          <cell r="A35">
            <v>32</v>
          </cell>
          <cell r="AF35">
            <v>0</v>
          </cell>
          <cell r="AG35">
            <v>1.6E-2</v>
          </cell>
          <cell r="AH35">
            <v>0.03</v>
          </cell>
          <cell r="AI35">
            <v>4.3999999999999997E-2</v>
          </cell>
          <cell r="AJ35">
            <v>5.8000000000000003E-2</v>
          </cell>
          <cell r="AK35">
            <v>7.0000000000000007E-2</v>
          </cell>
          <cell r="AL35">
            <v>8.3000000000000004E-2</v>
          </cell>
          <cell r="AM35">
            <v>9.5000000000000001E-2</v>
          </cell>
          <cell r="AN35">
            <v>0.104</v>
          </cell>
          <cell r="AO35">
            <v>0.11600000000000001</v>
          </cell>
          <cell r="AP35">
            <v>0.124</v>
          </cell>
          <cell r="AQ35">
            <v>0.13700000000000001</v>
          </cell>
          <cell r="AR35">
            <v>0.14499999999999999</v>
          </cell>
          <cell r="AS35">
            <v>0.152</v>
          </cell>
          <cell r="AT35">
            <v>0.16400000000000001</v>
          </cell>
          <cell r="AU35">
            <v>0.17199999999999999</v>
          </cell>
          <cell r="AV35">
            <v>0.17899999999999999</v>
          </cell>
          <cell r="AW35">
            <v>0.186</v>
          </cell>
          <cell r="AX35">
            <v>0.193</v>
          </cell>
        </row>
        <row r="36">
          <cell r="A36">
            <v>33</v>
          </cell>
          <cell r="AG36">
            <v>0</v>
          </cell>
          <cell r="AH36">
            <v>1.4999999999999999E-2</v>
          </cell>
          <cell r="AI36">
            <v>2.9000000000000001E-2</v>
          </cell>
          <cell r="AJ36">
            <v>4.2999999999999997E-2</v>
          </cell>
          <cell r="AK36">
            <v>5.5E-2</v>
          </cell>
          <cell r="AL36">
            <v>6.9000000000000006E-2</v>
          </cell>
          <cell r="AM36">
            <v>8.1000000000000003E-2</v>
          </cell>
          <cell r="AN36">
            <v>9.0999999999999998E-2</v>
          </cell>
          <cell r="AO36">
            <v>0.10299999999999999</v>
          </cell>
          <cell r="AP36">
            <v>0.112</v>
          </cell>
          <cell r="AQ36">
            <v>0.124</v>
          </cell>
          <cell r="AR36">
            <v>0.13200000000000001</v>
          </cell>
          <cell r="AS36">
            <v>0.14000000000000001</v>
          </cell>
          <cell r="AT36">
            <v>0.152</v>
          </cell>
          <cell r="AU36">
            <v>0.16</v>
          </cell>
          <cell r="AV36">
            <v>0.16700000000000001</v>
          </cell>
          <cell r="AW36">
            <v>0.17499999999999999</v>
          </cell>
          <cell r="AX36">
            <v>0.182</v>
          </cell>
        </row>
        <row r="37">
          <cell r="A37">
            <v>34</v>
          </cell>
          <cell r="AH37">
            <v>0</v>
          </cell>
          <cell r="AI37">
            <v>1.4E-2</v>
          </cell>
          <cell r="AJ37">
            <v>2.8000000000000001E-2</v>
          </cell>
          <cell r="AK37">
            <v>4.1000000000000002E-2</v>
          </cell>
          <cell r="AL37">
            <v>5.5E-2</v>
          </cell>
          <cell r="AM37">
            <v>6.7000000000000004E-2</v>
          </cell>
          <cell r="AN37">
            <v>7.8E-2</v>
          </cell>
          <cell r="AO37">
            <v>0.09</v>
          </cell>
          <cell r="AP37">
            <v>9.9000000000000005E-2</v>
          </cell>
          <cell r="AQ37">
            <v>0.112</v>
          </cell>
          <cell r="AR37">
            <v>0.12</v>
          </cell>
          <cell r="AS37">
            <v>0.129</v>
          </cell>
          <cell r="AT37">
            <v>0.14000000000000001</v>
          </cell>
          <cell r="AU37">
            <v>0.14799999999999999</v>
          </cell>
          <cell r="AV37">
            <v>0.156</v>
          </cell>
          <cell r="AW37">
            <v>0.16400000000000001</v>
          </cell>
          <cell r="AX37">
            <v>0.17100000000000001</v>
          </cell>
        </row>
        <row r="38">
          <cell r="A38">
            <v>35</v>
          </cell>
          <cell r="AI38">
            <v>0</v>
          </cell>
          <cell r="AJ38">
            <v>1.2999999999999999E-2</v>
          </cell>
          <cell r="AK38">
            <v>2.7E-2</v>
          </cell>
          <cell r="AL38">
            <v>4.1000000000000002E-2</v>
          </cell>
          <cell r="AM38">
            <v>5.3999999999999999E-2</v>
          </cell>
          <cell r="AN38">
            <v>6.5000000000000002E-2</v>
          </cell>
          <cell r="AO38">
            <v>7.6999999999999999E-2</v>
          </cell>
          <cell r="AP38">
            <v>8.6999999999999994E-2</v>
          </cell>
          <cell r="AQ38">
            <v>9.9000000000000005E-2</v>
          </cell>
          <cell r="AR38">
            <v>0.108</v>
          </cell>
          <cell r="AS38">
            <v>0.11700000000000001</v>
          </cell>
          <cell r="AT38">
            <v>0.128</v>
          </cell>
          <cell r="AU38">
            <v>0.13700000000000001</v>
          </cell>
          <cell r="AV38">
            <v>0.14499999999999999</v>
          </cell>
          <cell r="AW38">
            <v>0.153</v>
          </cell>
          <cell r="AX38">
            <v>0.161</v>
          </cell>
        </row>
        <row r="39">
          <cell r="A39">
            <v>36</v>
          </cell>
          <cell r="AJ39">
            <v>0</v>
          </cell>
          <cell r="AK39">
            <v>1.2999999999999999E-2</v>
          </cell>
          <cell r="AL39">
            <v>2.7E-2</v>
          </cell>
          <cell r="AM39">
            <v>0.04</v>
          </cell>
          <cell r="AN39">
            <v>5.1999999999999998E-2</v>
          </cell>
          <cell r="AO39">
            <v>6.4000000000000001E-2</v>
          </cell>
          <cell r="AP39">
            <v>7.3999999999999996E-2</v>
          </cell>
          <cell r="AQ39">
            <v>8.6999999999999994E-2</v>
          </cell>
          <cell r="AR39">
            <v>9.6000000000000002E-2</v>
          </cell>
          <cell r="AS39">
            <v>0.105</v>
          </cell>
          <cell r="AT39">
            <v>0.11700000000000001</v>
          </cell>
          <cell r="AU39">
            <v>0.125</v>
          </cell>
          <cell r="AV39">
            <v>0.13400000000000001</v>
          </cell>
          <cell r="AW39">
            <v>0.14199999999999999</v>
          </cell>
          <cell r="AX39">
            <v>0.15</v>
          </cell>
        </row>
        <row r="40">
          <cell r="A40">
            <v>37</v>
          </cell>
          <cell r="AK40">
            <v>0</v>
          </cell>
          <cell r="AL40">
            <v>1.2999999999999999E-2</v>
          </cell>
          <cell r="AM40">
            <v>2.5999999999999999E-2</v>
          </cell>
          <cell r="AN40">
            <v>3.9E-2</v>
          </cell>
          <cell r="AO40">
            <v>5.0999999999999997E-2</v>
          </cell>
          <cell r="AP40">
            <v>6.0999999999999999E-2</v>
          </cell>
          <cell r="AQ40">
            <v>7.3999999999999996E-2</v>
          </cell>
          <cell r="AR40">
            <v>8.4000000000000005E-2</v>
          </cell>
          <cell r="AS40">
            <v>9.2999999999999999E-2</v>
          </cell>
          <cell r="AT40">
            <v>0.105</v>
          </cell>
          <cell r="AU40">
            <v>0.114</v>
          </cell>
          <cell r="AV40">
            <v>0.122</v>
          </cell>
          <cell r="AW40">
            <v>0.13100000000000001</v>
          </cell>
          <cell r="AX40">
            <v>0.13900000000000001</v>
          </cell>
        </row>
        <row r="41">
          <cell r="A41">
            <v>38</v>
          </cell>
          <cell r="AK41" t="str">
            <v> 　 </v>
          </cell>
          <cell r="AL41">
            <v>0</v>
          </cell>
          <cell r="AM41">
            <v>1.2999999999999999E-2</v>
          </cell>
          <cell r="AN41">
            <v>2.5000000000000001E-2</v>
          </cell>
          <cell r="AO41">
            <v>3.7999999999999999E-2</v>
          </cell>
          <cell r="AP41">
            <v>4.9000000000000002E-2</v>
          </cell>
          <cell r="AQ41">
            <v>6.2E-2</v>
          </cell>
          <cell r="AR41">
            <v>7.1999999999999995E-2</v>
          </cell>
          <cell r="AS41">
            <v>8.2000000000000003E-2</v>
          </cell>
          <cell r="AT41">
            <v>9.2999999999999999E-2</v>
          </cell>
          <cell r="AU41">
            <v>0.10199999999999999</v>
          </cell>
          <cell r="AV41">
            <v>0.111</v>
          </cell>
          <cell r="AW41">
            <v>0.12</v>
          </cell>
          <cell r="AX41">
            <v>0.128</v>
          </cell>
        </row>
        <row r="42">
          <cell r="A42">
            <v>39</v>
          </cell>
          <cell r="AM42">
            <v>0</v>
          </cell>
          <cell r="AN42">
            <v>1.2E-2</v>
          </cell>
          <cell r="AO42">
            <v>2.4E-2</v>
          </cell>
          <cell r="AP42">
            <v>3.5999999999999997E-2</v>
          </cell>
          <cell r="AQ42">
            <v>4.9000000000000002E-2</v>
          </cell>
          <cell r="AR42">
            <v>0.06</v>
          </cell>
          <cell r="AS42">
            <v>7.0000000000000007E-2</v>
          </cell>
          <cell r="AT42">
            <v>8.1000000000000003E-2</v>
          </cell>
          <cell r="AU42">
            <v>9.0999999999999998E-2</v>
          </cell>
          <cell r="AV42">
            <v>0.1</v>
          </cell>
          <cell r="AW42">
            <v>0.109</v>
          </cell>
          <cell r="AX42">
            <v>0.11700000000000001</v>
          </cell>
        </row>
        <row r="43">
          <cell r="A43">
            <v>40</v>
          </cell>
          <cell r="AN43">
            <v>0</v>
          </cell>
          <cell r="AO43">
            <v>1.0999999999999999E-2</v>
          </cell>
          <cell r="AP43">
            <v>2.4E-2</v>
          </cell>
          <cell r="AQ43">
            <v>3.6999999999999998E-2</v>
          </cell>
          <cell r="AR43">
            <v>4.8000000000000001E-2</v>
          </cell>
          <cell r="AS43">
            <v>5.8000000000000003E-2</v>
          </cell>
          <cell r="AT43">
            <v>6.9000000000000006E-2</v>
          </cell>
          <cell r="AU43">
            <v>7.9000000000000001E-2</v>
          </cell>
          <cell r="AV43">
            <v>8.8999999999999996E-2</v>
          </cell>
          <cell r="AW43">
            <v>9.8000000000000004E-2</v>
          </cell>
          <cell r="AX43">
            <v>0.107</v>
          </cell>
        </row>
        <row r="44">
          <cell r="A44">
            <v>41</v>
          </cell>
          <cell r="AO44">
            <v>0</v>
          </cell>
          <cell r="AP44">
            <v>1.0999999999999999E-2</v>
          </cell>
          <cell r="AQ44">
            <v>2.4E-2</v>
          </cell>
          <cell r="AR44">
            <v>3.5999999999999997E-2</v>
          </cell>
          <cell r="AS44">
            <v>4.5999999999999999E-2</v>
          </cell>
          <cell r="AT44">
            <v>5.7000000000000002E-2</v>
          </cell>
          <cell r="AU44">
            <v>6.8000000000000005E-2</v>
          </cell>
          <cell r="AV44">
            <v>7.6999999999999999E-2</v>
          </cell>
          <cell r="AW44">
            <v>8.6999999999999994E-2</v>
          </cell>
          <cell r="AX44">
            <v>9.6000000000000002E-2</v>
          </cell>
        </row>
        <row r="45">
          <cell r="A45">
            <v>42</v>
          </cell>
          <cell r="AP45">
            <v>0</v>
          </cell>
          <cell r="AQ45">
            <v>1.2E-2</v>
          </cell>
          <cell r="AR45">
            <v>2.4E-2</v>
          </cell>
          <cell r="AS45">
            <v>3.5000000000000003E-2</v>
          </cell>
          <cell r="AT45">
            <v>4.5999999999999999E-2</v>
          </cell>
          <cell r="AU45">
            <v>5.6000000000000001E-2</v>
          </cell>
          <cell r="AV45">
            <v>6.6000000000000003E-2</v>
          </cell>
          <cell r="AW45">
            <v>7.5999999999999998E-2</v>
          </cell>
          <cell r="AX45">
            <v>8.5000000000000006E-2</v>
          </cell>
        </row>
        <row r="46">
          <cell r="A46">
            <v>43</v>
          </cell>
          <cell r="AQ46">
            <v>0</v>
          </cell>
          <cell r="AR46">
            <v>1.0999999999999999E-2</v>
          </cell>
          <cell r="AS46">
            <v>2.3E-2</v>
          </cell>
          <cell r="AT46">
            <v>3.4000000000000002E-2</v>
          </cell>
          <cell r="AU46">
            <v>4.4999999999999998E-2</v>
          </cell>
          <cell r="AV46">
            <v>5.5E-2</v>
          </cell>
          <cell r="AW46">
            <v>6.5000000000000002E-2</v>
          </cell>
          <cell r="AX46">
            <v>7.3999999999999996E-2</v>
          </cell>
        </row>
        <row r="47">
          <cell r="A47">
            <v>44</v>
          </cell>
          <cell r="AR47">
            <v>0</v>
          </cell>
          <cell r="AS47">
            <v>1.0999999999999999E-2</v>
          </cell>
          <cell r="AT47">
            <v>2.1999999999999999E-2</v>
          </cell>
          <cell r="AU47">
            <v>3.3000000000000002E-2</v>
          </cell>
          <cell r="AV47">
            <v>4.3999999999999997E-2</v>
          </cell>
          <cell r="AW47">
            <v>5.3999999999999999E-2</v>
          </cell>
          <cell r="AX47">
            <v>6.3E-2</v>
          </cell>
        </row>
        <row r="48">
          <cell r="A48">
            <v>45</v>
          </cell>
          <cell r="AS48">
            <v>0</v>
          </cell>
          <cell r="AT48">
            <v>0.01</v>
          </cell>
          <cell r="AU48">
            <v>2.1000000000000001E-2</v>
          </cell>
          <cell r="AV48">
            <v>3.2000000000000001E-2</v>
          </cell>
          <cell r="AW48">
            <v>4.2999999999999997E-2</v>
          </cell>
          <cell r="AX48">
            <v>5.2999999999999999E-2</v>
          </cell>
        </row>
        <row r="49">
          <cell r="A49">
            <v>46</v>
          </cell>
          <cell r="AT49">
            <v>0</v>
          </cell>
          <cell r="AU49">
            <v>0.01</v>
          </cell>
          <cell r="AV49">
            <v>2.1000000000000001E-2</v>
          </cell>
          <cell r="AW49">
            <v>3.2000000000000001E-2</v>
          </cell>
          <cell r="AX49">
            <v>4.2000000000000003E-2</v>
          </cell>
        </row>
        <row r="50">
          <cell r="A50">
            <v>47</v>
          </cell>
          <cell r="AU50">
            <v>0</v>
          </cell>
          <cell r="AV50">
            <v>0.01</v>
          </cell>
          <cell r="AW50">
            <v>2.1000000000000001E-2</v>
          </cell>
          <cell r="AX50">
            <v>3.1E-2</v>
          </cell>
        </row>
        <row r="51">
          <cell r="A51">
            <v>48</v>
          </cell>
          <cell r="AV51">
            <v>0</v>
          </cell>
          <cell r="AW51">
            <v>0.01</v>
          </cell>
          <cell r="AX51">
            <v>0.02</v>
          </cell>
        </row>
        <row r="52">
          <cell r="A52">
            <v>49</v>
          </cell>
          <cell r="AW52">
            <v>0</v>
          </cell>
          <cell r="AX52">
            <v>8.9999999999999993E-3</v>
          </cell>
        </row>
        <row r="53">
          <cell r="A53">
            <v>50</v>
          </cell>
          <cell r="AX53">
            <v>0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solidFill>
          <a:schemeClr val="accent2">
            <a:lumMod val="60000"/>
            <a:lumOff val="40000"/>
          </a:schemeClr>
        </a:solidFill>
        <a:ln>
          <a:noFill/>
        </a:ln>
      </a:spPr>
      <a:bodyPr wrap="square"/>
      <a:lstStyle>
        <a:defPPr>
          <a:defRPr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D0BC8-F592-40D1-A754-D7CB283E3188}">
  <sheetPr>
    <tabColor theme="8" tint="0.79998168889431442"/>
    <pageSetUpPr fitToPage="1"/>
  </sheetPr>
  <dimension ref="A1:V119"/>
  <sheetViews>
    <sheetView showGridLines="0" tabSelected="1" view="pageBreakPreview" zoomScale="40" zoomScaleNormal="70" zoomScaleSheetLayoutView="40" zoomScalePageLayoutView="55" workbookViewId="0">
      <pane ySplit="7" topLeftCell="A8" activePane="bottomLeft" state="frozen"/>
      <selection pane="bottomLeft" activeCell="D19" sqref="D19"/>
    </sheetView>
  </sheetViews>
  <sheetFormatPr defaultColWidth="8.75" defaultRowHeight="22.5"/>
  <cols>
    <col min="1" max="1" width="2.5" style="1" customWidth="1"/>
    <col min="2" max="2" width="28.75" style="1" customWidth="1"/>
    <col min="3" max="4" width="19.6640625" style="1" customWidth="1"/>
    <col min="5" max="7" width="19.6640625" style="2" customWidth="1"/>
    <col min="8" max="13" width="19.6640625" style="1" customWidth="1"/>
    <col min="14" max="14" width="2.5" style="1" customWidth="1"/>
    <col min="15" max="19" width="15" style="3" hidden="1" customWidth="1"/>
    <col min="20" max="20" width="15.08203125" style="3" hidden="1" customWidth="1"/>
    <col min="21" max="21" width="19.25" style="3" hidden="1" customWidth="1"/>
    <col min="22" max="16384" width="8.75" style="1"/>
  </cols>
  <sheetData>
    <row r="1" spans="2:22" ht="16.5" customHeight="1" thickBot="1"/>
    <row r="2" spans="2:22" ht="40.5" customHeight="1">
      <c r="B2" s="229" t="s">
        <v>77</v>
      </c>
      <c r="C2" s="230"/>
      <c r="D2" s="230"/>
      <c r="E2" s="230"/>
      <c r="F2" s="230"/>
      <c r="G2" s="230"/>
      <c r="H2" s="231"/>
      <c r="I2" s="232" t="s">
        <v>48</v>
      </c>
      <c r="J2" s="233"/>
      <c r="K2" s="176" t="s">
        <v>47</v>
      </c>
      <c r="L2" s="176" t="s">
        <v>33</v>
      </c>
      <c r="M2" s="177" t="s">
        <v>6</v>
      </c>
    </row>
    <row r="3" spans="2:22" s="6" customFormat="1" ht="40.5" customHeight="1" thickBot="1">
      <c r="B3" s="230"/>
      <c r="C3" s="230"/>
      <c r="D3" s="230"/>
      <c r="E3" s="230"/>
      <c r="F3" s="230"/>
      <c r="G3" s="230"/>
      <c r="H3" s="231"/>
      <c r="I3" s="234" t="s">
        <v>37</v>
      </c>
      <c r="J3" s="235"/>
      <c r="K3" s="4">
        <v>5</v>
      </c>
      <c r="L3" s="4">
        <v>1</v>
      </c>
      <c r="M3" s="5">
        <f>K3-L3</f>
        <v>4</v>
      </c>
      <c r="O3" s="7"/>
      <c r="P3" s="8"/>
      <c r="Q3" s="3"/>
      <c r="R3" s="3"/>
      <c r="S3" s="3"/>
      <c r="T3" s="3"/>
      <c r="U3" s="3"/>
    </row>
    <row r="4" spans="2:22" ht="6" customHeight="1">
      <c r="O4" s="236"/>
      <c r="P4" s="236"/>
    </row>
    <row r="5" spans="2:22" ht="25.9" customHeight="1" thickBot="1">
      <c r="B5" s="9" t="s">
        <v>27</v>
      </c>
      <c r="I5" s="10"/>
      <c r="J5" s="10"/>
      <c r="K5" s="10"/>
      <c r="L5" s="10"/>
      <c r="M5" s="178" t="s">
        <v>22</v>
      </c>
      <c r="O5" s="236"/>
      <c r="P5" s="236"/>
    </row>
    <row r="6" spans="2:22" ht="17.25" customHeight="1">
      <c r="B6" s="217" t="s">
        <v>50</v>
      </c>
      <c r="C6" s="218"/>
      <c r="D6" s="218"/>
      <c r="E6" s="221" t="s">
        <v>49</v>
      </c>
      <c r="F6" s="223"/>
      <c r="G6" s="224"/>
      <c r="H6" s="225" t="s">
        <v>31</v>
      </c>
      <c r="I6" s="137"/>
      <c r="J6" s="138"/>
      <c r="K6" s="138"/>
      <c r="L6" s="139"/>
      <c r="M6" s="140"/>
      <c r="O6" s="11"/>
      <c r="S6" s="12"/>
    </row>
    <row r="7" spans="2:22" s="3" customFormat="1" ht="24.75" customHeight="1">
      <c r="B7" s="219"/>
      <c r="C7" s="220"/>
      <c r="D7" s="220"/>
      <c r="E7" s="222"/>
      <c r="F7" s="227" t="s">
        <v>36</v>
      </c>
      <c r="G7" s="228"/>
      <c r="H7" s="226"/>
      <c r="I7" s="141" t="s">
        <v>41</v>
      </c>
      <c r="J7" s="142" t="s">
        <v>42</v>
      </c>
      <c r="K7" s="142" t="s">
        <v>43</v>
      </c>
      <c r="L7" s="142" t="s">
        <v>44</v>
      </c>
      <c r="M7" s="143" t="s">
        <v>45</v>
      </c>
      <c r="O7" s="13"/>
      <c r="P7" s="14"/>
      <c r="Q7" s="14"/>
      <c r="S7" s="15"/>
      <c r="V7" s="3" t="s">
        <v>79</v>
      </c>
    </row>
    <row r="8" spans="2:22" s="3" customFormat="1" ht="26.65" customHeight="1">
      <c r="B8" s="144" t="s">
        <v>8</v>
      </c>
      <c r="C8" s="16" t="s">
        <v>52</v>
      </c>
      <c r="D8" s="17"/>
      <c r="E8" s="18" t="s">
        <v>53</v>
      </c>
      <c r="F8" s="19" t="s">
        <v>54</v>
      </c>
      <c r="G8" s="20"/>
      <c r="H8" s="21">
        <v>100000000</v>
      </c>
      <c r="I8" s="22">
        <f>H8</f>
        <v>100000000</v>
      </c>
      <c r="J8" s="23"/>
      <c r="K8" s="23"/>
      <c r="L8" s="23"/>
      <c r="M8" s="24"/>
      <c r="O8" s="25"/>
      <c r="S8" s="12"/>
    </row>
    <row r="9" spans="2:22" s="3" customFormat="1" ht="26.65" customHeight="1">
      <c r="B9" s="145"/>
      <c r="C9" s="26" t="s">
        <v>55</v>
      </c>
      <c r="D9" s="27"/>
      <c r="E9" s="28" t="s">
        <v>56</v>
      </c>
      <c r="F9" s="29" t="s">
        <v>57</v>
      </c>
      <c r="G9" s="28"/>
      <c r="H9" s="30">
        <v>50000000</v>
      </c>
      <c r="I9" s="31">
        <f>H9/5</f>
        <v>10000000</v>
      </c>
      <c r="J9" s="32">
        <f>H9/5</f>
        <v>10000000</v>
      </c>
      <c r="K9" s="32">
        <f>H9/5</f>
        <v>10000000</v>
      </c>
      <c r="L9" s="32">
        <f>H9/5</f>
        <v>10000000</v>
      </c>
      <c r="M9" s="33">
        <f>H9/5</f>
        <v>10000000</v>
      </c>
      <c r="O9" s="25"/>
      <c r="S9" s="12"/>
    </row>
    <row r="10" spans="2:22" s="3" customFormat="1" ht="26.65" customHeight="1">
      <c r="B10" s="145"/>
      <c r="C10" s="26"/>
      <c r="D10" s="27"/>
      <c r="E10" s="28"/>
      <c r="F10" s="29"/>
      <c r="G10" s="28"/>
      <c r="H10" s="30"/>
      <c r="I10" s="31"/>
      <c r="J10" s="32"/>
      <c r="K10" s="32"/>
      <c r="L10" s="32"/>
      <c r="M10" s="33"/>
      <c r="O10" s="25"/>
      <c r="S10" s="12"/>
    </row>
    <row r="11" spans="2:22" s="3" customFormat="1" ht="26.65" customHeight="1">
      <c r="B11" s="145"/>
      <c r="C11" s="26"/>
      <c r="D11" s="27"/>
      <c r="E11" s="28"/>
      <c r="F11" s="29"/>
      <c r="G11" s="28"/>
      <c r="H11" s="30"/>
      <c r="I11" s="31"/>
      <c r="J11" s="32"/>
      <c r="K11" s="32"/>
      <c r="L11" s="32"/>
      <c r="M11" s="33"/>
      <c r="O11" s="25"/>
      <c r="S11" s="12"/>
    </row>
    <row r="12" spans="2:22" s="3" customFormat="1" ht="26.65" customHeight="1">
      <c r="B12" s="146" t="s">
        <v>34</v>
      </c>
      <c r="C12" s="34" t="str">
        <f>C8</f>
        <v>東京都港区南青山一丁目2-6</v>
      </c>
      <c r="D12" s="17"/>
      <c r="E12" s="18"/>
      <c r="F12" s="19" t="str">
        <f>F8</f>
        <v>自宅</v>
      </c>
      <c r="G12" s="35" t="s">
        <v>58</v>
      </c>
      <c r="H12" s="36">
        <f>SUM(I12:M12)</f>
        <v>-80000000</v>
      </c>
      <c r="I12" s="37">
        <f>-I8*80%</f>
        <v>-80000000</v>
      </c>
      <c r="J12" s="38"/>
      <c r="K12" s="38"/>
      <c r="L12" s="38"/>
      <c r="M12" s="39"/>
      <c r="O12" s="25"/>
      <c r="S12" s="12"/>
    </row>
    <row r="13" spans="2:22" s="3" customFormat="1" ht="26.65" customHeight="1">
      <c r="B13" s="145"/>
      <c r="C13" s="26"/>
      <c r="D13" s="40"/>
      <c r="E13" s="41"/>
      <c r="F13" s="42"/>
      <c r="G13" s="43"/>
      <c r="H13" s="44"/>
      <c r="I13" s="45"/>
      <c r="J13" s="46"/>
      <c r="K13" s="46"/>
      <c r="L13" s="46"/>
      <c r="M13" s="47"/>
      <c r="O13" s="25"/>
      <c r="S13" s="12"/>
    </row>
    <row r="14" spans="2:22" s="184" customFormat="1" ht="26.65" customHeight="1">
      <c r="B14" s="179"/>
      <c r="C14" s="239" t="s">
        <v>5</v>
      </c>
      <c r="D14" s="239"/>
      <c r="E14" s="240"/>
      <c r="F14" s="240"/>
      <c r="G14" s="240"/>
      <c r="H14" s="180">
        <f t="shared" ref="H14:M14" si="0">SUBTOTAL(9,H8:H13)</f>
        <v>70000000</v>
      </c>
      <c r="I14" s="181">
        <f t="shared" si="0"/>
        <v>30000000</v>
      </c>
      <c r="J14" s="182">
        <f t="shared" si="0"/>
        <v>10000000</v>
      </c>
      <c r="K14" s="182">
        <f t="shared" si="0"/>
        <v>10000000</v>
      </c>
      <c r="L14" s="182">
        <f t="shared" si="0"/>
        <v>10000000</v>
      </c>
      <c r="M14" s="183">
        <f t="shared" si="0"/>
        <v>10000000</v>
      </c>
      <c r="O14" s="185"/>
      <c r="P14" s="186"/>
      <c r="Q14" s="186"/>
      <c r="R14" s="187"/>
      <c r="S14" s="188"/>
    </row>
    <row r="15" spans="2:22" s="3" customFormat="1" ht="26.65" customHeight="1">
      <c r="B15" s="146" t="s">
        <v>9</v>
      </c>
      <c r="C15" s="241" t="str">
        <f>C8</f>
        <v>東京都港区南青山一丁目2-6</v>
      </c>
      <c r="D15" s="242"/>
      <c r="E15" s="50"/>
      <c r="F15" s="18" t="s">
        <v>54</v>
      </c>
      <c r="G15" s="51"/>
      <c r="H15" s="21">
        <v>10000000</v>
      </c>
      <c r="I15" s="22">
        <f>H15</f>
        <v>10000000</v>
      </c>
      <c r="J15" s="23"/>
      <c r="K15" s="23"/>
      <c r="L15" s="23"/>
      <c r="M15" s="24"/>
      <c r="O15" s="25"/>
      <c r="S15" s="12"/>
    </row>
    <row r="16" spans="2:22" s="3" customFormat="1" ht="26.65" customHeight="1">
      <c r="B16" s="145"/>
      <c r="C16" s="243" t="str">
        <f>C9</f>
        <v>大阪市東淀川区宮原1-1-1</v>
      </c>
      <c r="D16" s="244"/>
      <c r="E16" s="52"/>
      <c r="F16" s="41" t="str">
        <f>F9</f>
        <v>事務所</v>
      </c>
      <c r="G16" s="53"/>
      <c r="H16" s="30">
        <v>4000000</v>
      </c>
      <c r="I16" s="31"/>
      <c r="J16" s="32">
        <f>$H$16/4</f>
        <v>1000000</v>
      </c>
      <c r="K16" s="32">
        <f t="shared" ref="K16:M16" si="1">$H$16/4</f>
        <v>1000000</v>
      </c>
      <c r="L16" s="32">
        <f t="shared" si="1"/>
        <v>1000000</v>
      </c>
      <c r="M16" s="33">
        <f t="shared" si="1"/>
        <v>1000000</v>
      </c>
      <c r="O16" s="25"/>
      <c r="S16" s="12"/>
    </row>
    <row r="17" spans="2:19" s="3" customFormat="1" ht="26.65" customHeight="1">
      <c r="B17" s="145"/>
      <c r="C17" s="243"/>
      <c r="D17" s="244"/>
      <c r="E17" s="52"/>
      <c r="F17" s="41"/>
      <c r="G17" s="53"/>
      <c r="H17" s="30"/>
      <c r="I17" s="31"/>
      <c r="J17" s="32"/>
      <c r="K17" s="32"/>
      <c r="L17" s="32"/>
      <c r="M17" s="33"/>
      <c r="O17" s="25"/>
      <c r="S17" s="12"/>
    </row>
    <row r="18" spans="2:19" s="184" customFormat="1" ht="26.65" customHeight="1">
      <c r="B18" s="179"/>
      <c r="C18" s="245" t="s">
        <v>5</v>
      </c>
      <c r="D18" s="245"/>
      <c r="E18" s="245"/>
      <c r="F18" s="245"/>
      <c r="G18" s="239"/>
      <c r="H18" s="180">
        <f t="shared" ref="H18:M18" si="2">SUBTOTAL(9,H15:H17)</f>
        <v>14000000</v>
      </c>
      <c r="I18" s="181">
        <f t="shared" si="2"/>
        <v>10000000</v>
      </c>
      <c r="J18" s="182">
        <f t="shared" si="2"/>
        <v>1000000</v>
      </c>
      <c r="K18" s="182">
        <f t="shared" si="2"/>
        <v>1000000</v>
      </c>
      <c r="L18" s="182">
        <f t="shared" si="2"/>
        <v>1000000</v>
      </c>
      <c r="M18" s="183">
        <f t="shared" si="2"/>
        <v>1000000</v>
      </c>
      <c r="O18" s="185"/>
      <c r="P18" s="186"/>
      <c r="Q18" s="186"/>
      <c r="R18" s="187"/>
      <c r="S18" s="188"/>
    </row>
    <row r="19" spans="2:19" s="3" customFormat="1" ht="26.65" customHeight="1">
      <c r="B19" s="146" t="s">
        <v>10</v>
      </c>
      <c r="C19" s="16" t="s">
        <v>59</v>
      </c>
      <c r="D19" s="18" t="s">
        <v>60</v>
      </c>
      <c r="E19" s="18" t="s">
        <v>61</v>
      </c>
      <c r="F19" s="246">
        <v>1234567</v>
      </c>
      <c r="G19" s="247"/>
      <c r="H19" s="21">
        <v>100000000</v>
      </c>
      <c r="I19" s="22">
        <f>$H$19/5</f>
        <v>20000000</v>
      </c>
      <c r="J19" s="23">
        <f t="shared" ref="J19:M19" si="3">$H$19/5</f>
        <v>20000000</v>
      </c>
      <c r="K19" s="23">
        <f t="shared" si="3"/>
        <v>20000000</v>
      </c>
      <c r="L19" s="23">
        <f t="shared" si="3"/>
        <v>20000000</v>
      </c>
      <c r="M19" s="24">
        <f t="shared" si="3"/>
        <v>20000000</v>
      </c>
      <c r="O19" s="25"/>
      <c r="P19" s="28"/>
      <c r="Q19" s="28"/>
      <c r="S19" s="54"/>
    </row>
    <row r="20" spans="2:19" s="3" customFormat="1" ht="26.65" customHeight="1">
      <c r="B20" s="145"/>
      <c r="C20" s="55" t="s">
        <v>59</v>
      </c>
      <c r="D20" s="41" t="s">
        <v>62</v>
      </c>
      <c r="E20" s="41" t="s">
        <v>63</v>
      </c>
      <c r="F20" s="237" t="s">
        <v>64</v>
      </c>
      <c r="G20" s="238"/>
      <c r="H20" s="30">
        <v>100000000</v>
      </c>
      <c r="I20" s="31">
        <f>$H$20/5</f>
        <v>20000000</v>
      </c>
      <c r="J20" s="32">
        <f t="shared" ref="J20:M20" si="4">$H$20/5</f>
        <v>20000000</v>
      </c>
      <c r="K20" s="32">
        <f t="shared" si="4"/>
        <v>20000000</v>
      </c>
      <c r="L20" s="32">
        <f t="shared" si="4"/>
        <v>20000000</v>
      </c>
      <c r="M20" s="33">
        <f t="shared" si="4"/>
        <v>20000000</v>
      </c>
      <c r="O20" s="25"/>
      <c r="P20" s="28"/>
      <c r="Q20" s="28"/>
      <c r="S20" s="54"/>
    </row>
    <row r="21" spans="2:19" s="3" customFormat="1" ht="26.65" customHeight="1">
      <c r="B21" s="145"/>
      <c r="C21" s="55"/>
      <c r="D21" s="41"/>
      <c r="E21" s="41"/>
      <c r="F21" s="237"/>
      <c r="G21" s="238"/>
      <c r="H21" s="30"/>
      <c r="I21" s="31"/>
      <c r="J21" s="32"/>
      <c r="K21" s="32"/>
      <c r="L21" s="32"/>
      <c r="M21" s="33"/>
      <c r="O21" s="25"/>
      <c r="P21" s="28"/>
      <c r="Q21" s="28"/>
      <c r="S21" s="54"/>
    </row>
    <row r="22" spans="2:19" s="3" customFormat="1" ht="26.65" customHeight="1">
      <c r="B22" s="145"/>
      <c r="C22" s="55"/>
      <c r="D22" s="41"/>
      <c r="E22" s="41"/>
      <c r="F22" s="237"/>
      <c r="G22" s="238"/>
      <c r="H22" s="30"/>
      <c r="I22" s="31"/>
      <c r="J22" s="32"/>
      <c r="K22" s="32"/>
      <c r="L22" s="32"/>
      <c r="M22" s="33"/>
      <c r="O22" s="25"/>
      <c r="P22" s="28"/>
      <c r="Q22" s="28"/>
      <c r="S22" s="54"/>
    </row>
    <row r="23" spans="2:19" s="3" customFormat="1" ht="26.65" customHeight="1">
      <c r="B23" s="145"/>
      <c r="C23" s="55"/>
      <c r="D23" s="41"/>
      <c r="E23" s="41"/>
      <c r="F23" s="237"/>
      <c r="G23" s="238"/>
      <c r="H23" s="30"/>
      <c r="I23" s="31"/>
      <c r="J23" s="32"/>
      <c r="K23" s="32"/>
      <c r="L23" s="32"/>
      <c r="M23" s="33"/>
      <c r="O23" s="25"/>
      <c r="P23" s="28"/>
      <c r="Q23" s="28"/>
      <c r="S23" s="54"/>
    </row>
    <row r="24" spans="2:19" s="3" customFormat="1" ht="26.65" customHeight="1">
      <c r="B24" s="145"/>
      <c r="C24" s="55"/>
      <c r="D24" s="41"/>
      <c r="E24" s="41"/>
      <c r="F24" s="237"/>
      <c r="G24" s="238"/>
      <c r="H24" s="30"/>
      <c r="I24" s="31"/>
      <c r="J24" s="32"/>
      <c r="K24" s="32"/>
      <c r="L24" s="32"/>
      <c r="M24" s="33"/>
      <c r="O24" s="25"/>
      <c r="P24" s="28"/>
      <c r="Q24" s="28"/>
      <c r="S24" s="54"/>
    </row>
    <row r="25" spans="2:19" s="3" customFormat="1" ht="26.65" customHeight="1">
      <c r="B25" s="145"/>
      <c r="C25" s="55"/>
      <c r="D25" s="41"/>
      <c r="E25" s="41"/>
      <c r="F25" s="237"/>
      <c r="G25" s="238"/>
      <c r="H25" s="30"/>
      <c r="I25" s="31"/>
      <c r="J25" s="32"/>
      <c r="K25" s="32"/>
      <c r="L25" s="32"/>
      <c r="M25" s="33"/>
      <c r="O25" s="25"/>
      <c r="P25" s="28"/>
      <c r="Q25" s="28"/>
      <c r="S25" s="54"/>
    </row>
    <row r="26" spans="2:19" s="184" customFormat="1" ht="26.65" customHeight="1">
      <c r="B26" s="179"/>
      <c r="C26" s="239" t="s">
        <v>5</v>
      </c>
      <c r="D26" s="239"/>
      <c r="E26" s="240"/>
      <c r="F26" s="240"/>
      <c r="G26" s="240"/>
      <c r="H26" s="180">
        <f t="shared" ref="H26:M26" si="5">SUBTOTAL(9,H19:H25)</f>
        <v>200000000</v>
      </c>
      <c r="I26" s="181">
        <f t="shared" si="5"/>
        <v>40000000</v>
      </c>
      <c r="J26" s="182">
        <f t="shared" si="5"/>
        <v>40000000</v>
      </c>
      <c r="K26" s="182">
        <f t="shared" si="5"/>
        <v>40000000</v>
      </c>
      <c r="L26" s="182">
        <f t="shared" si="5"/>
        <v>40000000</v>
      </c>
      <c r="M26" s="183">
        <f t="shared" si="5"/>
        <v>40000000</v>
      </c>
      <c r="O26" s="185"/>
      <c r="P26" s="186"/>
      <c r="Q26" s="186"/>
      <c r="R26" s="187"/>
      <c r="S26" s="188"/>
    </row>
    <row r="27" spans="2:19" s="3" customFormat="1" ht="26.65" customHeight="1">
      <c r="B27" s="146" t="s">
        <v>24</v>
      </c>
      <c r="C27" s="34" t="s">
        <v>65</v>
      </c>
      <c r="D27" s="17"/>
      <c r="E27" s="17" t="s">
        <v>66</v>
      </c>
      <c r="F27" s="56" t="s">
        <v>67</v>
      </c>
      <c r="G27" s="57"/>
      <c r="H27" s="21">
        <v>50000000</v>
      </c>
      <c r="I27" s="22">
        <f>H27/5</f>
        <v>10000000</v>
      </c>
      <c r="J27" s="23">
        <f>H27/5</f>
        <v>10000000</v>
      </c>
      <c r="K27" s="23">
        <f>H27/5</f>
        <v>10000000</v>
      </c>
      <c r="L27" s="23">
        <f>H27/5</f>
        <v>10000000</v>
      </c>
      <c r="M27" s="24">
        <f>H27/5</f>
        <v>10000000</v>
      </c>
      <c r="O27" s="25"/>
      <c r="P27" s="28"/>
      <c r="Q27" s="28"/>
      <c r="S27" s="54"/>
    </row>
    <row r="28" spans="2:19" s="3" customFormat="1" ht="26.65" customHeight="1">
      <c r="B28" s="145"/>
      <c r="C28" s="26"/>
      <c r="D28" s="27"/>
      <c r="E28" s="27"/>
      <c r="F28" s="56"/>
      <c r="G28" s="58"/>
      <c r="H28" s="30"/>
      <c r="I28" s="31"/>
      <c r="J28" s="32"/>
      <c r="K28" s="32"/>
      <c r="L28" s="32"/>
      <c r="M28" s="33"/>
      <c r="O28" s="25"/>
      <c r="P28" s="28"/>
      <c r="Q28" s="28"/>
      <c r="S28" s="54"/>
    </row>
    <row r="29" spans="2:19" s="3" customFormat="1" ht="26.65" customHeight="1">
      <c r="B29" s="145"/>
      <c r="C29" s="26"/>
      <c r="D29" s="27"/>
      <c r="E29" s="27"/>
      <c r="F29" s="56"/>
      <c r="G29" s="58"/>
      <c r="H29" s="30"/>
      <c r="I29" s="31"/>
      <c r="J29" s="32"/>
      <c r="K29" s="32"/>
      <c r="L29" s="32"/>
      <c r="M29" s="33"/>
      <c r="O29" s="25"/>
      <c r="P29" s="28"/>
      <c r="Q29" s="28"/>
      <c r="S29" s="54"/>
    </row>
    <row r="30" spans="2:19" s="184" customFormat="1" ht="26.65" customHeight="1">
      <c r="B30" s="189"/>
      <c r="C30" s="239" t="s">
        <v>5</v>
      </c>
      <c r="D30" s="239"/>
      <c r="E30" s="240"/>
      <c r="F30" s="240"/>
      <c r="G30" s="240"/>
      <c r="H30" s="180">
        <f t="shared" ref="H30:M30" si="6">SUBTOTAL(9,H27:H29)</f>
        <v>50000000</v>
      </c>
      <c r="I30" s="181">
        <f t="shared" si="6"/>
        <v>10000000</v>
      </c>
      <c r="J30" s="190">
        <f t="shared" si="6"/>
        <v>10000000</v>
      </c>
      <c r="K30" s="190">
        <f t="shared" si="6"/>
        <v>10000000</v>
      </c>
      <c r="L30" s="190">
        <f t="shared" si="6"/>
        <v>10000000</v>
      </c>
      <c r="M30" s="183">
        <f t="shared" si="6"/>
        <v>10000000</v>
      </c>
      <c r="O30" s="185"/>
      <c r="P30" s="186"/>
      <c r="Q30" s="186"/>
      <c r="R30" s="187"/>
      <c r="S30" s="188"/>
    </row>
    <row r="31" spans="2:19" s="3" customFormat="1" ht="26.65" customHeight="1">
      <c r="B31" s="146" t="s">
        <v>25</v>
      </c>
      <c r="C31" s="16" t="s">
        <v>68</v>
      </c>
      <c r="D31" s="17"/>
      <c r="E31" s="17" t="s">
        <v>69</v>
      </c>
      <c r="F31" s="59" t="s">
        <v>70</v>
      </c>
      <c r="G31" s="60"/>
      <c r="H31" s="21">
        <v>10000000</v>
      </c>
      <c r="I31" s="22">
        <f>H31/5</f>
        <v>2000000</v>
      </c>
      <c r="J31" s="23">
        <f>H31/5</f>
        <v>2000000</v>
      </c>
      <c r="K31" s="23">
        <f>H31/5</f>
        <v>2000000</v>
      </c>
      <c r="L31" s="23">
        <f>H31/5</f>
        <v>2000000</v>
      </c>
      <c r="M31" s="24">
        <f>H31/5</f>
        <v>2000000</v>
      </c>
      <c r="O31" s="25"/>
      <c r="P31" s="28"/>
      <c r="Q31" s="28"/>
      <c r="S31" s="54"/>
    </row>
    <row r="32" spans="2:19" s="3" customFormat="1" ht="26.65" customHeight="1">
      <c r="B32" s="145"/>
      <c r="C32" s="55"/>
      <c r="D32" s="27"/>
      <c r="E32" s="27"/>
      <c r="F32" s="59"/>
      <c r="G32" s="60"/>
      <c r="H32" s="30"/>
      <c r="I32" s="31"/>
      <c r="J32" s="32"/>
      <c r="K32" s="32"/>
      <c r="L32" s="32"/>
      <c r="M32" s="33"/>
      <c r="O32" s="25"/>
      <c r="P32" s="28"/>
      <c r="Q32" s="28"/>
      <c r="S32" s="54"/>
    </row>
    <row r="33" spans="2:21" s="3" customFormat="1" ht="26.65" customHeight="1">
      <c r="B33" s="145"/>
      <c r="C33" s="61"/>
      <c r="D33" s="62"/>
      <c r="E33" s="62"/>
      <c r="F33" s="63"/>
      <c r="G33" s="64"/>
      <c r="H33" s="30"/>
      <c r="I33" s="31"/>
      <c r="J33" s="32"/>
      <c r="K33" s="32"/>
      <c r="L33" s="32"/>
      <c r="M33" s="33"/>
      <c r="O33" s="25"/>
      <c r="P33" s="28"/>
      <c r="Q33" s="28"/>
      <c r="S33" s="54"/>
    </row>
    <row r="34" spans="2:21" s="184" customFormat="1" ht="26.65" customHeight="1">
      <c r="B34" s="179"/>
      <c r="C34" s="239" t="s">
        <v>5</v>
      </c>
      <c r="D34" s="239"/>
      <c r="E34" s="240"/>
      <c r="F34" s="240"/>
      <c r="G34" s="240"/>
      <c r="H34" s="180">
        <f t="shared" ref="H34:M34" si="7">SUBTOTAL(9,H31:H33)</f>
        <v>10000000</v>
      </c>
      <c r="I34" s="181">
        <f t="shared" si="7"/>
        <v>2000000</v>
      </c>
      <c r="J34" s="182">
        <f t="shared" si="7"/>
        <v>2000000</v>
      </c>
      <c r="K34" s="182">
        <f t="shared" si="7"/>
        <v>2000000</v>
      </c>
      <c r="L34" s="182">
        <f t="shared" si="7"/>
        <v>2000000</v>
      </c>
      <c r="M34" s="183">
        <f t="shared" si="7"/>
        <v>2000000</v>
      </c>
      <c r="O34" s="185"/>
      <c r="P34" s="186"/>
      <c r="Q34" s="186"/>
      <c r="R34" s="187"/>
      <c r="S34" s="188"/>
    </row>
    <row r="35" spans="2:21" s="3" customFormat="1" ht="26.65" customHeight="1">
      <c r="B35" s="146" t="s">
        <v>30</v>
      </c>
      <c r="C35" s="16" t="s">
        <v>71</v>
      </c>
      <c r="D35" s="17"/>
      <c r="E35" s="17" t="str">
        <f>E31</f>
        <v>100口</v>
      </c>
      <c r="F35" s="65" t="str">
        <f>F31</f>
        <v>一口10万円</v>
      </c>
      <c r="G35" s="60"/>
      <c r="H35" s="21">
        <f>H31</f>
        <v>10000000</v>
      </c>
      <c r="I35" s="22">
        <f>H35/5</f>
        <v>2000000</v>
      </c>
      <c r="J35" s="23">
        <f>H35/5</f>
        <v>2000000</v>
      </c>
      <c r="K35" s="23">
        <f>H35/5</f>
        <v>2000000</v>
      </c>
      <c r="L35" s="23">
        <f>H35/5</f>
        <v>2000000</v>
      </c>
      <c r="M35" s="24">
        <f>H35/5</f>
        <v>2000000</v>
      </c>
      <c r="O35" s="25"/>
      <c r="P35" s="28"/>
      <c r="Q35" s="28"/>
      <c r="S35" s="54"/>
    </row>
    <row r="36" spans="2:21" s="3" customFormat="1" ht="26.65" customHeight="1">
      <c r="B36" s="145"/>
      <c r="C36" s="55"/>
      <c r="D36" s="27"/>
      <c r="E36" s="27"/>
      <c r="F36" s="65"/>
      <c r="G36" s="60"/>
      <c r="H36" s="30"/>
      <c r="I36" s="31"/>
      <c r="J36" s="32"/>
      <c r="K36" s="32"/>
      <c r="L36" s="32"/>
      <c r="M36" s="33"/>
      <c r="O36" s="25"/>
      <c r="P36" s="28"/>
      <c r="Q36" s="28"/>
      <c r="S36" s="54"/>
    </row>
    <row r="37" spans="2:21" s="3" customFormat="1" ht="26.65" customHeight="1">
      <c r="B37" s="145"/>
      <c r="C37" s="66"/>
      <c r="D37" s="67"/>
      <c r="E37" s="67"/>
      <c r="F37" s="68"/>
      <c r="G37" s="69"/>
      <c r="H37" s="70"/>
      <c r="I37" s="71"/>
      <c r="J37" s="72"/>
      <c r="K37" s="72"/>
      <c r="L37" s="72"/>
      <c r="M37" s="73"/>
      <c r="O37" s="25"/>
      <c r="P37" s="28"/>
      <c r="Q37" s="28"/>
      <c r="S37" s="54"/>
    </row>
    <row r="38" spans="2:21" s="184" customFormat="1" ht="26.65" customHeight="1">
      <c r="B38" s="179"/>
      <c r="C38" s="239" t="s">
        <v>5</v>
      </c>
      <c r="D38" s="239"/>
      <c r="E38" s="240"/>
      <c r="F38" s="240"/>
      <c r="G38" s="240"/>
      <c r="H38" s="191">
        <f t="shared" ref="H38:M38" si="8">SUBTOTAL(9,H35:H37)</f>
        <v>10000000</v>
      </c>
      <c r="I38" s="192">
        <f t="shared" si="8"/>
        <v>2000000</v>
      </c>
      <c r="J38" s="193">
        <f t="shared" si="8"/>
        <v>2000000</v>
      </c>
      <c r="K38" s="193">
        <f t="shared" si="8"/>
        <v>2000000</v>
      </c>
      <c r="L38" s="193">
        <f t="shared" si="8"/>
        <v>2000000</v>
      </c>
      <c r="M38" s="194">
        <f t="shared" si="8"/>
        <v>2000000</v>
      </c>
      <c r="O38" s="185"/>
      <c r="P38" s="186"/>
      <c r="Q38" s="186"/>
      <c r="R38" s="187"/>
      <c r="S38" s="188"/>
    </row>
    <row r="39" spans="2:21" s="3" customFormat="1" ht="26.65" customHeight="1">
      <c r="B39" s="146" t="s">
        <v>21</v>
      </c>
      <c r="C39" s="251" t="s">
        <v>72</v>
      </c>
      <c r="D39" s="252"/>
      <c r="E39" s="253"/>
      <c r="F39" s="253"/>
      <c r="G39" s="74"/>
      <c r="H39" s="21">
        <v>20000000</v>
      </c>
      <c r="I39" s="22">
        <f>H39/5</f>
        <v>4000000</v>
      </c>
      <c r="J39" s="23">
        <f>H39/5</f>
        <v>4000000</v>
      </c>
      <c r="K39" s="23">
        <f>H39/5</f>
        <v>4000000</v>
      </c>
      <c r="L39" s="23">
        <f>H39/5</f>
        <v>4000000</v>
      </c>
      <c r="M39" s="24">
        <f>H39/5</f>
        <v>4000000</v>
      </c>
      <c r="O39" s="75">
        <f>5000000*K3</f>
        <v>25000000</v>
      </c>
      <c r="P39" s="28">
        <f>SUM(I39:I41)</f>
        <v>4000000</v>
      </c>
      <c r="Q39" s="28">
        <f>SUM(J39:J41)</f>
        <v>4000000</v>
      </c>
      <c r="R39" s="28">
        <f>SUM(K39:K41)</f>
        <v>4000000</v>
      </c>
      <c r="S39" s="28">
        <f>SUM(L39:L41)</f>
        <v>4000000</v>
      </c>
      <c r="T39" s="28">
        <f>SUM(M39:M41)</f>
        <v>4000000</v>
      </c>
      <c r="U39" s="28">
        <f>SUM(P39:T39)</f>
        <v>20000000</v>
      </c>
    </row>
    <row r="40" spans="2:21" s="3" customFormat="1" ht="26.65" customHeight="1">
      <c r="B40" s="145"/>
      <c r="C40" s="248"/>
      <c r="D40" s="249"/>
      <c r="E40" s="250"/>
      <c r="F40" s="250"/>
      <c r="G40" s="76"/>
      <c r="H40" s="30"/>
      <c r="I40" s="31"/>
      <c r="J40" s="32"/>
      <c r="K40" s="32"/>
      <c r="L40" s="32"/>
      <c r="M40" s="33"/>
      <c r="O40" s="28"/>
      <c r="P40" s="27"/>
      <c r="Q40" s="27"/>
      <c r="R40" s="27"/>
      <c r="S40" s="27"/>
      <c r="T40" s="27"/>
      <c r="U40" s="27"/>
    </row>
    <row r="41" spans="2:21" s="3" customFormat="1" ht="26.65" customHeight="1">
      <c r="B41" s="145"/>
      <c r="C41" s="248"/>
      <c r="D41" s="249"/>
      <c r="E41" s="250"/>
      <c r="F41" s="250"/>
      <c r="G41" s="76"/>
      <c r="H41" s="30"/>
      <c r="I41" s="31"/>
      <c r="J41" s="32"/>
      <c r="K41" s="32"/>
      <c r="L41" s="32"/>
      <c r="M41" s="33"/>
      <c r="O41" s="27"/>
      <c r="P41" s="27"/>
      <c r="Q41" s="27"/>
      <c r="R41" s="27"/>
      <c r="S41" s="27"/>
      <c r="T41" s="27"/>
      <c r="U41" s="27"/>
    </row>
    <row r="42" spans="2:21" s="184" customFormat="1" ht="26.65" customHeight="1">
      <c r="B42" s="195"/>
      <c r="C42" s="254" t="s">
        <v>38</v>
      </c>
      <c r="D42" s="255"/>
      <c r="E42" s="255"/>
      <c r="F42" s="255"/>
      <c r="G42" s="256"/>
      <c r="H42" s="196">
        <f>SUM(,I42:M42)</f>
        <v>-20000000</v>
      </c>
      <c r="I42" s="197">
        <f>-IF(P39&gt;P42,P42,P39)</f>
        <v>-4000000</v>
      </c>
      <c r="J42" s="198">
        <f>-IF(Q39&gt;Q42,Q42,Q39)</f>
        <v>-4000000</v>
      </c>
      <c r="K42" s="198">
        <f>-IF(R39&gt;R42,R42,R39)</f>
        <v>-4000000</v>
      </c>
      <c r="L42" s="198">
        <f>-IF(S39&gt;S42,S42,S39)</f>
        <v>-4000000</v>
      </c>
      <c r="M42" s="199">
        <f>-IF(T39&gt;T42,T42,T39)</f>
        <v>-4000000</v>
      </c>
      <c r="O42" s="186" t="s">
        <v>26</v>
      </c>
      <c r="P42" s="200">
        <f>IF(P39&gt;0,ROUNDUP(O39/U39*P39,0),0)</f>
        <v>5000000</v>
      </c>
      <c r="Q42" s="200">
        <f>IF(Q39&gt;0,ROUNDUP(O39/U39*Q39,0),0)</f>
        <v>5000000</v>
      </c>
      <c r="R42" s="200">
        <f>IF(R39&gt;0,ROUNDUP(O39/U39*R39,0),0)</f>
        <v>5000000</v>
      </c>
      <c r="S42" s="200">
        <f>IF(S39&gt;0,ROUNDUP(O39/U39*S39,0),0)</f>
        <v>5000000</v>
      </c>
      <c r="T42" s="200">
        <f>O39-R42-S42-Q42-P42</f>
        <v>5000000</v>
      </c>
      <c r="U42" s="200">
        <f>SUM(P42:T42)</f>
        <v>25000000</v>
      </c>
    </row>
    <row r="43" spans="2:21" s="184" customFormat="1" ht="26.65" customHeight="1">
      <c r="B43" s="179"/>
      <c r="C43" s="239" t="s">
        <v>5</v>
      </c>
      <c r="D43" s="239"/>
      <c r="E43" s="240"/>
      <c r="F43" s="240"/>
      <c r="G43" s="240"/>
      <c r="H43" s="201">
        <f t="shared" ref="H43:M43" si="9">SUBTOTAL(9,H39:H42)</f>
        <v>0</v>
      </c>
      <c r="I43" s="202">
        <f t="shared" si="9"/>
        <v>0</v>
      </c>
      <c r="J43" s="203">
        <f t="shared" si="9"/>
        <v>0</v>
      </c>
      <c r="K43" s="203">
        <f t="shared" si="9"/>
        <v>0</v>
      </c>
      <c r="L43" s="203">
        <f t="shared" si="9"/>
        <v>0</v>
      </c>
      <c r="M43" s="204">
        <f t="shared" si="9"/>
        <v>0</v>
      </c>
      <c r="O43" s="205"/>
      <c r="P43" s="205"/>
      <c r="Q43" s="205"/>
      <c r="R43" s="205"/>
      <c r="S43" s="205"/>
      <c r="T43" s="205"/>
      <c r="U43" s="205"/>
    </row>
    <row r="44" spans="2:21" s="3" customFormat="1" ht="26.65" customHeight="1">
      <c r="B44" s="146" t="s">
        <v>23</v>
      </c>
      <c r="C44" s="34" t="s">
        <v>65</v>
      </c>
      <c r="D44" s="17"/>
      <c r="E44" s="253"/>
      <c r="F44" s="253"/>
      <c r="G44" s="77"/>
      <c r="H44" s="21">
        <v>10000000</v>
      </c>
      <c r="I44" s="22">
        <f>H44/5</f>
        <v>2000000</v>
      </c>
      <c r="J44" s="23">
        <f>H44/5</f>
        <v>2000000</v>
      </c>
      <c r="K44" s="23">
        <f>H44/5</f>
        <v>2000000</v>
      </c>
      <c r="L44" s="23">
        <f>H44/5</f>
        <v>2000000</v>
      </c>
      <c r="M44" s="24">
        <f>H44/5</f>
        <v>2000000</v>
      </c>
      <c r="O44" s="28">
        <f>5000000*K3</f>
        <v>25000000</v>
      </c>
      <c r="P44" s="28">
        <f>SUM(I44:I45)</f>
        <v>2000000</v>
      </c>
      <c r="Q44" s="28">
        <f>SUM(J44:J45)</f>
        <v>2000000</v>
      </c>
      <c r="R44" s="28">
        <f>SUM(K44:K45)</f>
        <v>2000000</v>
      </c>
      <c r="S44" s="28">
        <f>SUM(L44:L45)</f>
        <v>2000000</v>
      </c>
      <c r="T44" s="28">
        <f>SUM(M44:M45)</f>
        <v>2000000</v>
      </c>
      <c r="U44" s="28">
        <f>SUM(P44:T44)</f>
        <v>10000000</v>
      </c>
    </row>
    <row r="45" spans="2:21" s="3" customFormat="1" ht="26.65" customHeight="1">
      <c r="B45" s="145"/>
      <c r="C45" s="26"/>
      <c r="D45" s="27"/>
      <c r="E45" s="78"/>
      <c r="F45" s="28"/>
      <c r="G45" s="79"/>
      <c r="H45" s="30"/>
      <c r="I45" s="31"/>
      <c r="J45" s="32"/>
      <c r="K45" s="32"/>
      <c r="L45" s="32"/>
      <c r="M45" s="33"/>
      <c r="O45" s="27"/>
      <c r="P45" s="27"/>
      <c r="Q45" s="27"/>
      <c r="R45" s="27"/>
      <c r="S45" s="27"/>
      <c r="T45" s="27"/>
      <c r="U45" s="27"/>
    </row>
    <row r="46" spans="2:21" s="3" customFormat="1" ht="26.65" customHeight="1">
      <c r="B46" s="145"/>
      <c r="C46" s="254" t="s">
        <v>39</v>
      </c>
      <c r="D46" s="255"/>
      <c r="E46" s="255"/>
      <c r="F46" s="255"/>
      <c r="G46" s="256"/>
      <c r="H46" s="216">
        <f>SUM(I46:M46)</f>
        <v>-10000000</v>
      </c>
      <c r="I46" s="197">
        <f>-IF(P44&gt;P46,P46,P44)</f>
        <v>-2000000</v>
      </c>
      <c r="J46" s="198">
        <f>-IF(Q44&gt;Q46,Q46,Q44)</f>
        <v>-2000000</v>
      </c>
      <c r="K46" s="198">
        <f>-IF(R44&gt;R46,R46,R44)</f>
        <v>-2000000</v>
      </c>
      <c r="L46" s="198">
        <f>-IF(S44&gt;S46,S46,S44)</f>
        <v>-2000000</v>
      </c>
      <c r="M46" s="199">
        <f>-IF(T44&gt;T46,T46,T44)</f>
        <v>-2000000</v>
      </c>
      <c r="O46" s="28" t="s">
        <v>26</v>
      </c>
      <c r="P46" s="75">
        <f>IF(P44&gt;0,ROUNDUP(O44/U44*P44,0),0)</f>
        <v>5000000</v>
      </c>
      <c r="Q46" s="75">
        <f>IF(Q44&gt;0,ROUNDUP(O44/U44*Q44,0),0)</f>
        <v>5000000</v>
      </c>
      <c r="R46" s="75">
        <f>IF(R44&gt;0,ROUNDUP(O44/U44*R44,0),0)</f>
        <v>5000000</v>
      </c>
      <c r="S46" s="75">
        <f>IF(S44&gt;0,ROUNDUP(O44/U44*S44,0),0)</f>
        <v>5000000</v>
      </c>
      <c r="T46" s="75">
        <f>O44-R46-S46-Q46-P46</f>
        <v>5000000</v>
      </c>
      <c r="U46" s="75">
        <f>SUM(P46:T46)</f>
        <v>25000000</v>
      </c>
    </row>
    <row r="47" spans="2:21" s="184" customFormat="1" ht="26.65" customHeight="1">
      <c r="B47" s="179"/>
      <c r="C47" s="239" t="s">
        <v>5</v>
      </c>
      <c r="D47" s="239"/>
      <c r="E47" s="240"/>
      <c r="F47" s="240"/>
      <c r="G47" s="240"/>
      <c r="H47" s="201">
        <f t="shared" ref="H47:M47" si="10">SUBTOTAL(9,H44:H46)</f>
        <v>0</v>
      </c>
      <c r="I47" s="202">
        <f t="shared" si="10"/>
        <v>0</v>
      </c>
      <c r="J47" s="203">
        <f t="shared" si="10"/>
        <v>0</v>
      </c>
      <c r="K47" s="203">
        <f t="shared" si="10"/>
        <v>0</v>
      </c>
      <c r="L47" s="203">
        <f t="shared" si="10"/>
        <v>0</v>
      </c>
      <c r="M47" s="204">
        <f t="shared" si="10"/>
        <v>0</v>
      </c>
    </row>
    <row r="48" spans="2:21" s="3" customFormat="1" ht="26.65" customHeight="1">
      <c r="B48" s="146" t="s">
        <v>11</v>
      </c>
      <c r="C48" s="16" t="s">
        <v>73</v>
      </c>
      <c r="D48" s="253"/>
      <c r="E48" s="253"/>
      <c r="F48" s="253"/>
      <c r="G48" s="257"/>
      <c r="H48" s="21">
        <v>1000000</v>
      </c>
      <c r="I48" s="22">
        <f>H48</f>
        <v>1000000</v>
      </c>
      <c r="J48" s="23"/>
      <c r="K48" s="23"/>
      <c r="L48" s="23"/>
      <c r="M48" s="24"/>
      <c r="O48" s="25"/>
    </row>
    <row r="49" spans="2:21" s="3" customFormat="1" ht="26.65" customHeight="1">
      <c r="B49" s="145"/>
      <c r="C49" s="55" t="s">
        <v>74</v>
      </c>
      <c r="D49" s="250"/>
      <c r="E49" s="250"/>
      <c r="F49" s="250"/>
      <c r="G49" s="258"/>
      <c r="H49" s="30">
        <v>10000000</v>
      </c>
      <c r="I49" s="31">
        <f>H49</f>
        <v>10000000</v>
      </c>
      <c r="J49" s="32"/>
      <c r="K49" s="32"/>
      <c r="L49" s="32"/>
      <c r="M49" s="33"/>
      <c r="O49" s="25"/>
    </row>
    <row r="50" spans="2:21" s="3" customFormat="1" ht="26.65" customHeight="1">
      <c r="B50" s="145"/>
      <c r="C50" s="55"/>
      <c r="D50" s="250"/>
      <c r="E50" s="250"/>
      <c r="F50" s="250"/>
      <c r="G50" s="258"/>
      <c r="H50" s="30"/>
      <c r="I50" s="31"/>
      <c r="J50" s="32"/>
      <c r="K50" s="32"/>
      <c r="L50" s="32"/>
      <c r="M50" s="33"/>
      <c r="O50" s="25"/>
    </row>
    <row r="51" spans="2:21" s="3" customFormat="1" ht="26.65" customHeight="1">
      <c r="B51" s="145"/>
      <c r="C51" s="55"/>
      <c r="D51" s="250"/>
      <c r="E51" s="250"/>
      <c r="F51" s="250"/>
      <c r="G51" s="258"/>
      <c r="H51" s="30"/>
      <c r="I51" s="31"/>
      <c r="J51" s="32"/>
      <c r="K51" s="32"/>
      <c r="L51" s="32"/>
      <c r="M51" s="33"/>
      <c r="O51" s="25"/>
    </row>
    <row r="52" spans="2:21" s="184" customFormat="1" ht="26.65" customHeight="1">
      <c r="B52" s="179"/>
      <c r="C52" s="245" t="s">
        <v>5</v>
      </c>
      <c r="D52" s="245"/>
      <c r="E52" s="245"/>
      <c r="F52" s="245"/>
      <c r="G52" s="239"/>
      <c r="H52" s="180">
        <f t="shared" ref="H52:M52" si="11">SUBTOTAL(9,H48:H51)</f>
        <v>11000000</v>
      </c>
      <c r="I52" s="206">
        <f t="shared" si="11"/>
        <v>11000000</v>
      </c>
      <c r="J52" s="207">
        <f t="shared" si="11"/>
        <v>0</v>
      </c>
      <c r="K52" s="207">
        <f t="shared" si="11"/>
        <v>0</v>
      </c>
      <c r="L52" s="207">
        <f t="shared" si="11"/>
        <v>0</v>
      </c>
      <c r="M52" s="183">
        <f t="shared" si="11"/>
        <v>0</v>
      </c>
      <c r="O52" s="185"/>
      <c r="P52" s="186"/>
      <c r="Q52" s="186"/>
      <c r="R52" s="187"/>
      <c r="S52" s="188"/>
    </row>
    <row r="53" spans="2:21" s="80" customFormat="1" ht="32.25" customHeight="1" thickBot="1">
      <c r="B53" s="259" t="s">
        <v>12</v>
      </c>
      <c r="C53" s="260"/>
      <c r="D53" s="260"/>
      <c r="E53" s="260"/>
      <c r="F53" s="260"/>
      <c r="G53" s="261"/>
      <c r="H53" s="147">
        <f t="shared" ref="H53:M53" si="12">SUBTOTAL(9,H8:H52)</f>
        <v>365000000</v>
      </c>
      <c r="I53" s="148">
        <f t="shared" si="12"/>
        <v>105000000</v>
      </c>
      <c r="J53" s="149">
        <f t="shared" si="12"/>
        <v>65000000</v>
      </c>
      <c r="K53" s="149">
        <f t="shared" si="12"/>
        <v>65000000</v>
      </c>
      <c r="L53" s="149">
        <f t="shared" si="12"/>
        <v>65000000</v>
      </c>
      <c r="M53" s="150">
        <f t="shared" si="12"/>
        <v>65000000</v>
      </c>
      <c r="O53" s="28"/>
      <c r="P53" s="28"/>
      <c r="Q53" s="28"/>
      <c r="R53" s="48"/>
      <c r="S53" s="49"/>
      <c r="T53" s="3"/>
      <c r="U53" s="3"/>
    </row>
    <row r="54" spans="2:21">
      <c r="O54" s="28"/>
      <c r="P54" s="28"/>
      <c r="Q54" s="28"/>
      <c r="S54" s="28"/>
    </row>
    <row r="55" spans="2:21" ht="29.5" thickBot="1">
      <c r="B55" s="81" t="s">
        <v>28</v>
      </c>
    </row>
    <row r="56" spans="2:21" ht="27.75" customHeight="1">
      <c r="B56" s="151" t="s">
        <v>18</v>
      </c>
      <c r="C56" s="82" t="s">
        <v>75</v>
      </c>
      <c r="D56" s="83"/>
      <c r="E56" s="83"/>
      <c r="F56" s="83"/>
      <c r="G56" s="84"/>
      <c r="H56" s="85">
        <v>10000000</v>
      </c>
      <c r="I56" s="86">
        <f>H56/5</f>
        <v>2000000</v>
      </c>
      <c r="J56" s="87">
        <f>H56/5</f>
        <v>2000000</v>
      </c>
      <c r="K56" s="87">
        <f>H56/5</f>
        <v>2000000</v>
      </c>
      <c r="L56" s="87">
        <f>H56/5</f>
        <v>2000000</v>
      </c>
      <c r="M56" s="88">
        <f>H56/5</f>
        <v>2000000</v>
      </c>
      <c r="O56" s="27"/>
    </row>
    <row r="57" spans="2:21" ht="27.75" customHeight="1">
      <c r="B57" s="145"/>
      <c r="C57" s="55"/>
      <c r="D57" s="27"/>
      <c r="E57" s="27"/>
      <c r="F57" s="27"/>
      <c r="G57" s="89"/>
      <c r="H57" s="30"/>
      <c r="I57" s="31"/>
      <c r="J57" s="32"/>
      <c r="K57" s="32"/>
      <c r="L57" s="32"/>
      <c r="M57" s="33"/>
      <c r="O57" s="27"/>
    </row>
    <row r="58" spans="2:21" ht="27.75" customHeight="1">
      <c r="B58" s="145"/>
      <c r="C58" s="55"/>
      <c r="D58" s="27"/>
      <c r="E58" s="27"/>
      <c r="F58" s="27"/>
      <c r="G58" s="89"/>
      <c r="H58" s="30"/>
      <c r="I58" s="31"/>
      <c r="J58" s="32"/>
      <c r="K58" s="32"/>
      <c r="L58" s="32"/>
      <c r="M58" s="33"/>
      <c r="O58" s="27"/>
    </row>
    <row r="59" spans="2:21" ht="27.75" customHeight="1">
      <c r="B59" s="145"/>
      <c r="C59" s="55"/>
      <c r="D59" s="27"/>
      <c r="E59" s="27"/>
      <c r="F59" s="27"/>
      <c r="G59" s="89"/>
      <c r="H59" s="30"/>
      <c r="I59" s="31"/>
      <c r="J59" s="32"/>
      <c r="K59" s="32"/>
      <c r="L59" s="32"/>
      <c r="M59" s="33"/>
      <c r="O59" s="27"/>
    </row>
    <row r="60" spans="2:21" s="209" customFormat="1" ht="27.75" customHeight="1">
      <c r="B60" s="208"/>
      <c r="C60" s="239" t="s">
        <v>5</v>
      </c>
      <c r="D60" s="239"/>
      <c r="E60" s="240"/>
      <c r="F60" s="240"/>
      <c r="G60" s="240"/>
      <c r="H60" s="180">
        <f t="shared" ref="H60:M60" si="13">SUBTOTAL(9,H56:H59)</f>
        <v>10000000</v>
      </c>
      <c r="I60" s="181">
        <f t="shared" si="13"/>
        <v>2000000</v>
      </c>
      <c r="J60" s="182">
        <f t="shared" si="13"/>
        <v>2000000</v>
      </c>
      <c r="K60" s="182">
        <f t="shared" si="13"/>
        <v>2000000</v>
      </c>
      <c r="L60" s="182">
        <f t="shared" si="13"/>
        <v>2000000</v>
      </c>
      <c r="M60" s="183">
        <f t="shared" si="13"/>
        <v>2000000</v>
      </c>
      <c r="O60" s="185"/>
      <c r="P60" s="186"/>
      <c r="Q60" s="186"/>
      <c r="R60" s="187"/>
      <c r="S60" s="188"/>
      <c r="T60" s="184"/>
      <c r="U60" s="184"/>
    </row>
    <row r="61" spans="2:21" ht="27.75" customHeight="1">
      <c r="B61" s="145" t="s">
        <v>19</v>
      </c>
      <c r="C61" s="16" t="s">
        <v>76</v>
      </c>
      <c r="D61" s="17"/>
      <c r="E61" s="17"/>
      <c r="F61" s="17"/>
      <c r="G61" s="90"/>
      <c r="H61" s="21">
        <v>5000000</v>
      </c>
      <c r="I61" s="22">
        <f>H61/5</f>
        <v>1000000</v>
      </c>
      <c r="J61" s="23">
        <f>H61/5</f>
        <v>1000000</v>
      </c>
      <c r="K61" s="23">
        <f>H61/5</f>
        <v>1000000</v>
      </c>
      <c r="L61" s="23">
        <f>H61/5</f>
        <v>1000000</v>
      </c>
      <c r="M61" s="24">
        <f>H61/5</f>
        <v>1000000</v>
      </c>
      <c r="O61" s="27"/>
      <c r="S61" s="12"/>
    </row>
    <row r="62" spans="2:21" ht="27.75" customHeight="1">
      <c r="B62" s="145"/>
      <c r="C62" s="55"/>
      <c r="D62" s="27"/>
      <c r="E62" s="27"/>
      <c r="F62" s="27"/>
      <c r="G62" s="89"/>
      <c r="H62" s="30"/>
      <c r="I62" s="31"/>
      <c r="J62" s="32"/>
      <c r="K62" s="32"/>
      <c r="L62" s="32"/>
      <c r="M62" s="33"/>
      <c r="O62" s="27"/>
      <c r="S62" s="12"/>
    </row>
    <row r="63" spans="2:21" ht="27.75" customHeight="1">
      <c r="B63" s="145"/>
      <c r="C63" s="55"/>
      <c r="D63" s="27"/>
      <c r="E63" s="27"/>
      <c r="F63" s="27"/>
      <c r="G63" s="89"/>
      <c r="H63" s="30"/>
      <c r="I63" s="31"/>
      <c r="J63" s="32"/>
      <c r="K63" s="32"/>
      <c r="L63" s="32"/>
      <c r="M63" s="33"/>
      <c r="O63" s="27"/>
      <c r="S63" s="12"/>
    </row>
    <row r="64" spans="2:21" ht="27.75" customHeight="1">
      <c r="B64" s="145"/>
      <c r="C64" s="55"/>
      <c r="D64" s="27"/>
      <c r="E64" s="27"/>
      <c r="F64" s="27"/>
      <c r="G64" s="89"/>
      <c r="H64" s="30"/>
      <c r="I64" s="31"/>
      <c r="J64" s="32"/>
      <c r="K64" s="32"/>
      <c r="L64" s="32"/>
      <c r="M64" s="33"/>
      <c r="O64" s="27"/>
      <c r="S64" s="12"/>
    </row>
    <row r="65" spans="1:21" ht="27.75" customHeight="1">
      <c r="B65" s="145"/>
      <c r="C65" s="91"/>
      <c r="D65" s="92"/>
      <c r="E65" s="92"/>
      <c r="F65" s="92"/>
      <c r="G65" s="93"/>
      <c r="H65" s="70"/>
      <c r="I65" s="71"/>
      <c r="J65" s="72"/>
      <c r="K65" s="72"/>
      <c r="L65" s="72"/>
      <c r="M65" s="73"/>
      <c r="O65" s="27"/>
      <c r="S65" s="12"/>
    </row>
    <row r="66" spans="1:21" s="209" customFormat="1" ht="27.75" customHeight="1">
      <c r="B66" s="179"/>
      <c r="C66" s="266" t="s">
        <v>5</v>
      </c>
      <c r="D66" s="266"/>
      <c r="E66" s="267"/>
      <c r="F66" s="267"/>
      <c r="G66" s="267"/>
      <c r="H66" s="210">
        <f t="shared" ref="H66:M66" si="14">SUBTOTAL(9,H61:H65)</f>
        <v>5000000</v>
      </c>
      <c r="I66" s="211">
        <f t="shared" si="14"/>
        <v>1000000</v>
      </c>
      <c r="J66" s="212">
        <f t="shared" si="14"/>
        <v>1000000</v>
      </c>
      <c r="K66" s="212">
        <f t="shared" si="14"/>
        <v>1000000</v>
      </c>
      <c r="L66" s="212">
        <f t="shared" si="14"/>
        <v>1000000</v>
      </c>
      <c r="M66" s="213">
        <f t="shared" si="14"/>
        <v>1000000</v>
      </c>
      <c r="O66" s="185"/>
      <c r="P66" s="186"/>
      <c r="Q66" s="186"/>
      <c r="R66" s="187"/>
      <c r="S66" s="188"/>
      <c r="T66" s="184"/>
      <c r="U66" s="184"/>
    </row>
    <row r="67" spans="1:21" s="80" customFormat="1" ht="33.75" customHeight="1" thickBot="1">
      <c r="B67" s="268" t="s">
        <v>17</v>
      </c>
      <c r="C67" s="269"/>
      <c r="D67" s="269"/>
      <c r="E67" s="269"/>
      <c r="F67" s="269"/>
      <c r="G67" s="269"/>
      <c r="H67" s="147">
        <f t="shared" ref="H67:M67" si="15">SUBTOTAL(9,H56:H66)</f>
        <v>15000000</v>
      </c>
      <c r="I67" s="148">
        <f t="shared" si="15"/>
        <v>3000000</v>
      </c>
      <c r="J67" s="149">
        <f t="shared" si="15"/>
        <v>3000000</v>
      </c>
      <c r="K67" s="149">
        <f t="shared" si="15"/>
        <v>3000000</v>
      </c>
      <c r="L67" s="149">
        <f t="shared" si="15"/>
        <v>3000000</v>
      </c>
      <c r="M67" s="150">
        <f t="shared" si="15"/>
        <v>3000000</v>
      </c>
      <c r="O67" s="28"/>
      <c r="P67" s="28"/>
      <c r="Q67" s="28"/>
      <c r="R67" s="28"/>
      <c r="S67" s="49"/>
      <c r="T67" s="3"/>
      <c r="U67" s="3"/>
    </row>
    <row r="68" spans="1:21">
      <c r="O68" s="28"/>
      <c r="P68" s="28"/>
      <c r="Q68" s="28"/>
      <c r="S68" s="28"/>
    </row>
    <row r="69" spans="1:21" ht="25.9" customHeight="1" thickBot="1">
      <c r="B69" s="94" t="s">
        <v>29</v>
      </c>
      <c r="C69" s="95"/>
      <c r="D69" s="95"/>
      <c r="E69" s="96"/>
      <c r="F69" s="96"/>
      <c r="G69" s="96"/>
      <c r="H69" s="95"/>
      <c r="I69" s="95"/>
      <c r="J69" s="95"/>
      <c r="K69" s="95"/>
      <c r="L69" s="95"/>
      <c r="M69" s="95"/>
    </row>
    <row r="70" spans="1:21" s="80" customFormat="1" ht="40.5" customHeight="1">
      <c r="A70" s="97"/>
      <c r="B70" s="161" t="s">
        <v>13</v>
      </c>
      <c r="C70" s="270"/>
      <c r="D70" s="271"/>
      <c r="E70" s="271"/>
      <c r="F70" s="271"/>
      <c r="G70" s="271"/>
      <c r="H70" s="162">
        <f>SUM(I70:M70)</f>
        <v>350000000</v>
      </c>
      <c r="I70" s="163">
        <f>IF(I53-I67&gt;0,I53-I67,0)</f>
        <v>102000000</v>
      </c>
      <c r="J70" s="164">
        <f>IF(J53-J67&gt;0,J53-J67,0)</f>
        <v>62000000</v>
      </c>
      <c r="K70" s="164">
        <f>IF(K53-K67&gt;0,K53-K67,0)</f>
        <v>62000000</v>
      </c>
      <c r="L70" s="164">
        <f>IF(L53-L67&gt;0,L53-L67,0)</f>
        <v>62000000</v>
      </c>
      <c r="M70" s="165">
        <f>IF(M53-M67&gt;0,M53-M67,0)</f>
        <v>62000000</v>
      </c>
      <c r="O70" s="3"/>
      <c r="P70" s="3"/>
      <c r="Q70" s="3"/>
      <c r="R70" s="3"/>
      <c r="S70" s="3"/>
      <c r="T70" s="3"/>
      <c r="U70" s="3"/>
    </row>
    <row r="71" spans="1:21" ht="27.75" customHeight="1">
      <c r="A71" s="98"/>
      <c r="B71" s="99" t="s">
        <v>1</v>
      </c>
      <c r="C71" s="263" t="s">
        <v>35</v>
      </c>
      <c r="D71" s="250"/>
      <c r="E71" s="250"/>
      <c r="F71" s="250"/>
      <c r="G71" s="250"/>
      <c r="H71" s="100">
        <f>SUM(I71:M71)</f>
        <v>350000000</v>
      </c>
      <c r="I71" s="31">
        <f>ROUNDDOWN(I70,-3)</f>
        <v>102000000</v>
      </c>
      <c r="J71" s="32">
        <f t="shared" ref="J71:M71" si="16">ROUNDDOWN(J70,-3)</f>
        <v>62000000</v>
      </c>
      <c r="K71" s="32">
        <f t="shared" si="16"/>
        <v>62000000</v>
      </c>
      <c r="L71" s="32">
        <f t="shared" si="16"/>
        <v>62000000</v>
      </c>
      <c r="M71" s="33">
        <f t="shared" si="16"/>
        <v>62000000</v>
      </c>
    </row>
    <row r="72" spans="1:21" ht="27.75" customHeight="1">
      <c r="A72" s="98"/>
      <c r="B72" s="99" t="s">
        <v>20</v>
      </c>
      <c r="C72" s="263" t="s">
        <v>40</v>
      </c>
      <c r="D72" s="250"/>
      <c r="E72" s="250"/>
      <c r="F72" s="250"/>
      <c r="G72" s="272"/>
      <c r="H72" s="101">
        <f>-6000000*K3-30000000</f>
        <v>-60000000</v>
      </c>
      <c r="I72" s="31"/>
      <c r="J72" s="32"/>
      <c r="K72" s="32"/>
      <c r="L72" s="55"/>
      <c r="M72" s="33"/>
    </row>
    <row r="73" spans="1:21" ht="27.75" customHeight="1">
      <c r="A73" s="98"/>
      <c r="B73" s="99" t="s">
        <v>32</v>
      </c>
      <c r="C73" s="263"/>
      <c r="D73" s="250"/>
      <c r="E73" s="250"/>
      <c r="F73" s="250"/>
      <c r="G73" s="250"/>
      <c r="H73" s="101">
        <f>H71+H72</f>
        <v>290000000</v>
      </c>
      <c r="I73" s="31"/>
      <c r="J73" s="32"/>
      <c r="K73" s="32"/>
      <c r="L73" s="55"/>
      <c r="M73" s="33"/>
    </row>
    <row r="74" spans="1:21" ht="27.75" customHeight="1">
      <c r="A74" s="98"/>
      <c r="B74" s="166" t="s">
        <v>14</v>
      </c>
      <c r="C74" s="167"/>
      <c r="D74" s="168"/>
      <c r="E74" s="169"/>
      <c r="F74" s="168"/>
      <c r="G74" s="170"/>
      <c r="H74" s="171">
        <f>T87</f>
        <v>62000000</v>
      </c>
      <c r="I74" s="172"/>
      <c r="J74" s="173"/>
      <c r="K74" s="173"/>
      <c r="L74" s="174"/>
      <c r="M74" s="175"/>
    </row>
    <row r="75" spans="1:21" ht="27.75" customHeight="1">
      <c r="A75" s="98"/>
      <c r="B75" s="152" t="s">
        <v>15</v>
      </c>
      <c r="C75" s="262"/>
      <c r="D75" s="262"/>
      <c r="E75" s="262"/>
      <c r="F75" s="262"/>
      <c r="G75" s="262"/>
      <c r="H75" s="153">
        <f>IF(H70=0,0,H70/$H$70)</f>
        <v>1</v>
      </c>
      <c r="I75" s="154">
        <f>IF(H75=0,0,ROUNDUP(I71/$H$71,10))</f>
        <v>0.29142857150000001</v>
      </c>
      <c r="J75" s="155">
        <f>IF(H75=0,0,ROUNDUP(J71/$H$71,10))</f>
        <v>0.1771428572</v>
      </c>
      <c r="K75" s="155">
        <f>IF(H75=0,0,ROUNDUP(K71/$H$71,10))</f>
        <v>0.1771428572</v>
      </c>
      <c r="L75" s="155">
        <f>IF(H75=0,0,ROUNDUP(L71/$H$71,10))</f>
        <v>0.1771428572</v>
      </c>
      <c r="M75" s="156">
        <f>H75-I75-J75-K75-L75</f>
        <v>0.17714285689999998</v>
      </c>
    </row>
    <row r="76" spans="1:21" ht="27.75" customHeight="1">
      <c r="A76" s="98"/>
      <c r="B76" s="99" t="s">
        <v>16</v>
      </c>
      <c r="C76" s="263"/>
      <c r="D76" s="250"/>
      <c r="E76" s="250"/>
      <c r="F76" s="250"/>
      <c r="G76" s="250"/>
      <c r="H76" s="100">
        <f t="shared" ref="H76" si="17">SUM(I76:M76)</f>
        <v>61999999</v>
      </c>
      <c r="I76" s="31">
        <f>ROUNDDOWN($H$74*I75,0)</f>
        <v>18068571</v>
      </c>
      <c r="J76" s="32">
        <f>ROUNDDOWN($H$74*J75,0)</f>
        <v>10982857</v>
      </c>
      <c r="K76" s="32">
        <f>ROUNDDOWN($H$74*K75,0)</f>
        <v>10982857</v>
      </c>
      <c r="L76" s="32">
        <f>ROUNDDOWN($H$74*L75,0)</f>
        <v>10982857</v>
      </c>
      <c r="M76" s="33">
        <f>ROUNDDOWN($H$74*M75,0)</f>
        <v>10982857</v>
      </c>
    </row>
    <row r="77" spans="1:21" ht="27.75" customHeight="1">
      <c r="A77" s="98"/>
      <c r="B77" s="99" t="s">
        <v>7</v>
      </c>
      <c r="C77" s="102"/>
      <c r="D77" s="28"/>
      <c r="E77" s="28"/>
      <c r="F77" s="28"/>
      <c r="G77" s="79"/>
      <c r="H77" s="103">
        <f>IF(L3=0,0,IF(H74&gt;0,-ROUNDDOWN(IF(H71/2&gt;160000000,IF(H74/2&gt;I76,H74/H71*I71,H74/2),IF(I71&gt;160000000,H74/H71*160000000,H74/H71*I71)),0),0))</f>
        <v>-18068571</v>
      </c>
      <c r="I77" s="45">
        <f>H77</f>
        <v>-18068571</v>
      </c>
      <c r="J77" s="46"/>
      <c r="K77" s="46"/>
      <c r="L77" s="104"/>
      <c r="M77" s="33"/>
      <c r="U77" s="48"/>
    </row>
    <row r="78" spans="1:21" s="80" customFormat="1" ht="33" customHeight="1" thickBot="1">
      <c r="A78" s="97"/>
      <c r="B78" s="264" t="s">
        <v>51</v>
      </c>
      <c r="C78" s="265"/>
      <c r="D78" s="265"/>
      <c r="E78" s="265"/>
      <c r="F78" s="265"/>
      <c r="G78" s="265"/>
      <c r="H78" s="157">
        <f>SUM(I78:M78)</f>
        <v>43931200</v>
      </c>
      <c r="I78" s="158">
        <f>ROUNDDOWN(IF(SUM(I76:I77)&gt;0,SUM(I76:I77),0),-2)</f>
        <v>0</v>
      </c>
      <c r="J78" s="159">
        <f>ROUNDDOWN(IF(SUM(J76:J77)&gt;0,SUM(J76:J77),0),-2)</f>
        <v>10982800</v>
      </c>
      <c r="K78" s="159">
        <f>ROUNDDOWN(IF(SUM(K76:K77)&gt;0,SUM(K76:K77),0),-2)</f>
        <v>10982800</v>
      </c>
      <c r="L78" s="159">
        <f>ROUNDDOWN(IF(SUM(L76:L77)&gt;0,SUM(L76:L77),0),-2)</f>
        <v>10982800</v>
      </c>
      <c r="M78" s="160">
        <f>ROUNDDOWN(IF(SUM(M76:M77)&gt;0,SUM(M76:M77),0),-2)</f>
        <v>10982800</v>
      </c>
      <c r="O78" s="3"/>
      <c r="P78" s="3"/>
      <c r="Q78" s="3"/>
      <c r="R78" s="3"/>
      <c r="S78" s="3"/>
      <c r="T78" s="3"/>
      <c r="U78" s="3"/>
    </row>
    <row r="79" spans="1:21">
      <c r="B79" s="215" t="s">
        <v>78</v>
      </c>
      <c r="C79" s="214"/>
      <c r="D79" s="214"/>
      <c r="E79" s="214"/>
      <c r="F79" s="214"/>
      <c r="G79" s="214"/>
      <c r="H79" s="214"/>
      <c r="I79" s="214"/>
      <c r="J79" s="214"/>
      <c r="K79" s="214"/>
      <c r="L79" s="214"/>
      <c r="M79" s="214"/>
      <c r="N79" s="214"/>
      <c r="U79" s="1"/>
    </row>
    <row r="80" spans="1:21" ht="23" thickBot="1">
      <c r="B80" s="2"/>
      <c r="C80" s="2"/>
      <c r="D80" s="2"/>
      <c r="U80" s="1"/>
    </row>
    <row r="81" spans="2:21" ht="23" thickBot="1">
      <c r="B81" s="2"/>
      <c r="C81" s="2"/>
      <c r="D81" s="2"/>
      <c r="O81" s="105" t="s">
        <v>0</v>
      </c>
      <c r="P81" s="105" t="s">
        <v>46</v>
      </c>
      <c r="Q81" s="105" t="s">
        <v>1</v>
      </c>
      <c r="R81" s="105" t="s">
        <v>2</v>
      </c>
      <c r="S81" s="105" t="s">
        <v>3</v>
      </c>
      <c r="T81" s="105" t="s">
        <v>4</v>
      </c>
      <c r="U81" s="106"/>
    </row>
    <row r="82" spans="2:21">
      <c r="B82" s="2"/>
      <c r="C82" s="2"/>
      <c r="D82" s="2"/>
      <c r="O82" s="107" t="str">
        <f>I7</f>
        <v>円満花子</v>
      </c>
      <c r="P82" s="108">
        <f>IF(L3=1,IF(M3=0,1,2),M3)</f>
        <v>2</v>
      </c>
      <c r="Q82" s="109">
        <f>ROUNDDOWN((H73)/P82,-3)</f>
        <v>145000000</v>
      </c>
      <c r="R82" s="110">
        <f>IF(Q82&gt;0,LOOKUP(Q82,$O$91:$O$98,$P$91:$P$98),0)</f>
        <v>0.4</v>
      </c>
      <c r="S82" s="111">
        <f>IF(Q82&gt;0,LOOKUP(Q82,$O$91:$O$98,$Q$91:$Q$98),0)</f>
        <v>17000000</v>
      </c>
      <c r="T82" s="111">
        <f>(Q82*R82-S82)</f>
        <v>41000000</v>
      </c>
      <c r="U82" s="106"/>
    </row>
    <row r="83" spans="2:21">
      <c r="B83" s="2"/>
      <c r="C83" s="2"/>
      <c r="D83" s="2"/>
      <c r="O83" s="112" t="str">
        <f>J7</f>
        <v>円満一郎</v>
      </c>
      <c r="P83" s="108">
        <f>IF($K$3&lt;2,0,IF($L$3=1,2*$M$3,$M$3))</f>
        <v>8</v>
      </c>
      <c r="Q83" s="113">
        <f>IF(P83=0,0,ROUNDDOWN(($H$73)/P83,-3))</f>
        <v>36250000</v>
      </c>
      <c r="R83" s="114">
        <f>IF(Q83&gt;0,LOOKUP(Q83,$O$91:$O$98,$P$91:$P$98),0)</f>
        <v>0.2</v>
      </c>
      <c r="S83" s="115">
        <f>IF(Q83&gt;0,LOOKUP(Q83,$O$91:$O$98,$Q$91:$Q$98),0)</f>
        <v>2000000</v>
      </c>
      <c r="T83" s="115">
        <f>(Q83*R83-S83)</f>
        <v>5250000</v>
      </c>
      <c r="U83" s="106"/>
    </row>
    <row r="84" spans="2:21">
      <c r="B84" s="2"/>
      <c r="C84" s="2"/>
      <c r="D84" s="2"/>
      <c r="O84" s="112" t="str">
        <f>K7</f>
        <v>円満次郎</v>
      </c>
      <c r="P84" s="108">
        <f>IF($K$3&lt;3,0,IF($L$3=1,2*$M$3,$M$3))</f>
        <v>8</v>
      </c>
      <c r="Q84" s="113">
        <f>IF(P84=0,0,ROUNDDOWN(($H$73)/P84,-3))</f>
        <v>36250000</v>
      </c>
      <c r="R84" s="114">
        <f>IF(Q84&gt;0,LOOKUP(Q84,$O$91:$O$98,$P$91:$P$98),0)</f>
        <v>0.2</v>
      </c>
      <c r="S84" s="115">
        <f>IF(Q84&gt;0,LOOKUP(Q84,$O$91:$O$98,$Q$91:$Q$98),0)</f>
        <v>2000000</v>
      </c>
      <c r="T84" s="115">
        <f>(Q84*R84-S84)</f>
        <v>5250000</v>
      </c>
      <c r="U84" s="106"/>
    </row>
    <row r="85" spans="2:21">
      <c r="B85" s="2"/>
      <c r="C85" s="2"/>
      <c r="D85" s="2"/>
      <c r="O85" s="112" t="str">
        <f>L7</f>
        <v>円満三郎</v>
      </c>
      <c r="P85" s="108">
        <f>IF($K$3&lt;4,0,IF($L$3=1,2*$M$3,$M$3))</f>
        <v>8</v>
      </c>
      <c r="Q85" s="113">
        <f t="shared" ref="Q85:Q86" si="18">IF(P85=0,0,ROUNDDOWN(($H$73)/P85,-3))</f>
        <v>36250000</v>
      </c>
      <c r="R85" s="114">
        <f>IF(Q85&gt;0,LOOKUP(Q85,$O$91:$O$98,$P$91:$P$98),0)</f>
        <v>0.2</v>
      </c>
      <c r="S85" s="115">
        <f>IF(Q85&gt;0,LOOKUP(Q85,$O$91:$O$98,$Q$91:$Q$98),0)</f>
        <v>2000000</v>
      </c>
      <c r="T85" s="115">
        <f>(Q85*R85-S85)</f>
        <v>5250000</v>
      </c>
      <c r="U85" s="106"/>
    </row>
    <row r="86" spans="2:21" ht="23" thickBot="1">
      <c r="B86" s="2"/>
      <c r="C86" s="2"/>
      <c r="D86" s="2"/>
      <c r="O86" s="116" t="str">
        <f>M7</f>
        <v>円満四郎</v>
      </c>
      <c r="P86" s="108">
        <f>IF($K$3&lt;5,0,IF($L$3=1,2*$M$3,$M$3))</f>
        <v>8</v>
      </c>
      <c r="Q86" s="113">
        <f t="shared" si="18"/>
        <v>36250000</v>
      </c>
      <c r="R86" s="117">
        <f>IF(Q86&gt;0,LOOKUP(Q86,$O$91:$O$98,$P$91:$P$98),0)</f>
        <v>0.2</v>
      </c>
      <c r="S86" s="118">
        <f>IF(Q86&gt;0,LOOKUP(Q86,$O$91:$O$98,$Q$91:$Q$98),0)</f>
        <v>2000000</v>
      </c>
      <c r="T86" s="118">
        <f>(Q86*R86-S86)</f>
        <v>5250000</v>
      </c>
      <c r="U86" s="106"/>
    </row>
    <row r="87" spans="2:21" ht="23.5" thickTop="1" thickBot="1">
      <c r="B87" s="2"/>
      <c r="C87" s="2"/>
      <c r="D87" s="2"/>
      <c r="O87" s="119" t="s">
        <v>5</v>
      </c>
      <c r="P87" s="120"/>
      <c r="Q87" s="121">
        <f>SUM(Q82:Q86)</f>
        <v>290000000</v>
      </c>
      <c r="R87" s="122"/>
      <c r="S87" s="120"/>
      <c r="T87" s="123">
        <f>ROUNDDOWN(T82+T83+T84+T85+T86,-2)</f>
        <v>62000000</v>
      </c>
      <c r="U87" s="106"/>
    </row>
    <row r="88" spans="2:21">
      <c r="B88" s="2"/>
      <c r="C88" s="2"/>
      <c r="D88" s="2"/>
      <c r="O88" s="124"/>
      <c r="P88" s="124"/>
      <c r="Q88" s="124"/>
      <c r="R88" s="124"/>
      <c r="S88" s="124"/>
      <c r="T88" s="124"/>
      <c r="U88" s="106"/>
    </row>
    <row r="89" spans="2:21">
      <c r="B89" s="2"/>
      <c r="C89" s="2"/>
      <c r="D89" s="2"/>
      <c r="O89" s="124"/>
      <c r="P89" s="124"/>
      <c r="Q89" s="124"/>
      <c r="R89" s="124"/>
      <c r="S89" s="124"/>
      <c r="T89" s="124"/>
      <c r="U89" s="106"/>
    </row>
    <row r="90" spans="2:21">
      <c r="B90" s="2"/>
      <c r="C90" s="2"/>
      <c r="D90" s="2"/>
      <c r="O90" s="124"/>
      <c r="P90" s="124"/>
      <c r="Q90" s="125"/>
      <c r="R90" s="126"/>
      <c r="S90" s="124"/>
      <c r="T90" s="124"/>
      <c r="U90" s="106"/>
    </row>
    <row r="91" spans="2:21">
      <c r="B91" s="2"/>
      <c r="C91" s="2"/>
      <c r="D91" s="2"/>
      <c r="O91" s="127">
        <v>0</v>
      </c>
      <c r="P91" s="128">
        <v>0.1</v>
      </c>
      <c r="Q91" s="127">
        <v>0</v>
      </c>
      <c r="R91" s="129"/>
      <c r="S91" s="124"/>
      <c r="T91" s="124"/>
      <c r="U91" s="106"/>
    </row>
    <row r="92" spans="2:21">
      <c r="B92" s="2"/>
      <c r="C92" s="2"/>
      <c r="D92" s="2"/>
      <c r="O92" s="130">
        <v>10000001</v>
      </c>
      <c r="P92" s="131">
        <v>0.15</v>
      </c>
      <c r="Q92" s="130">
        <v>500000</v>
      </c>
      <c r="R92" s="129"/>
      <c r="S92" s="124"/>
      <c r="T92" s="124"/>
      <c r="U92" s="106"/>
    </row>
    <row r="93" spans="2:21">
      <c r="B93" s="2"/>
      <c r="C93" s="2"/>
      <c r="D93" s="2"/>
      <c r="O93" s="130">
        <v>30000001</v>
      </c>
      <c r="P93" s="131">
        <v>0.2</v>
      </c>
      <c r="Q93" s="130">
        <v>2000000</v>
      </c>
      <c r="R93" s="132"/>
      <c r="S93" s="124"/>
      <c r="T93" s="124"/>
      <c r="U93" s="106"/>
    </row>
    <row r="94" spans="2:21">
      <c r="B94" s="2"/>
      <c r="C94" s="2"/>
      <c r="D94" s="2"/>
      <c r="O94" s="130">
        <v>50000001</v>
      </c>
      <c r="P94" s="131">
        <v>0.3</v>
      </c>
      <c r="Q94" s="130">
        <v>7000000</v>
      </c>
      <c r="R94" s="132"/>
      <c r="S94" s="124"/>
      <c r="T94" s="124"/>
      <c r="U94" s="106"/>
    </row>
    <row r="95" spans="2:21">
      <c r="B95" s="2"/>
      <c r="C95" s="2"/>
      <c r="D95" s="2"/>
      <c r="O95" s="130">
        <v>100000001</v>
      </c>
      <c r="P95" s="131">
        <v>0.4</v>
      </c>
      <c r="Q95" s="130">
        <v>17000000</v>
      </c>
      <c r="R95" s="132"/>
      <c r="S95" s="124"/>
      <c r="T95" s="124"/>
      <c r="U95" s="106"/>
    </row>
    <row r="96" spans="2:21">
      <c r="B96" s="2"/>
      <c r="C96" s="2"/>
      <c r="D96" s="2"/>
      <c r="O96" s="130">
        <v>200000001</v>
      </c>
      <c r="P96" s="131">
        <v>0.45</v>
      </c>
      <c r="Q96" s="130">
        <v>27000000</v>
      </c>
      <c r="R96" s="132"/>
      <c r="S96" s="124"/>
      <c r="T96" s="124"/>
      <c r="U96" s="106"/>
    </row>
    <row r="97" spans="2:21">
      <c r="B97" s="2"/>
      <c r="C97" s="2"/>
      <c r="D97" s="2"/>
      <c r="O97" s="130">
        <v>300000001</v>
      </c>
      <c r="P97" s="131">
        <v>0.5</v>
      </c>
      <c r="Q97" s="130">
        <v>42000000</v>
      </c>
      <c r="R97" s="132"/>
      <c r="S97" s="124"/>
      <c r="T97" s="124"/>
      <c r="U97" s="106"/>
    </row>
    <row r="98" spans="2:21">
      <c r="B98" s="2"/>
      <c r="C98" s="2"/>
      <c r="D98" s="2"/>
      <c r="O98" s="133">
        <v>600000001</v>
      </c>
      <c r="P98" s="134">
        <v>0.55000000000000004</v>
      </c>
      <c r="Q98" s="133">
        <v>72000000</v>
      </c>
      <c r="R98" s="132"/>
      <c r="S98" s="124"/>
      <c r="T98" s="124"/>
      <c r="U98" s="106"/>
    </row>
    <row r="99" spans="2:21">
      <c r="B99" s="2"/>
      <c r="C99" s="2"/>
      <c r="D99" s="2"/>
      <c r="U99" s="1"/>
    </row>
    <row r="100" spans="2:21">
      <c r="B100" s="2"/>
      <c r="C100" s="2"/>
      <c r="D100" s="2"/>
      <c r="U100" s="1"/>
    </row>
    <row r="101" spans="2:21">
      <c r="B101" s="2"/>
      <c r="C101" s="2"/>
      <c r="D101" s="2"/>
      <c r="P101" s="1"/>
      <c r="Q101" s="1"/>
      <c r="R101" s="1"/>
      <c r="S101" s="1"/>
      <c r="T101" s="1"/>
      <c r="U101" s="1"/>
    </row>
    <row r="102" spans="2:21">
      <c r="B102" s="2"/>
      <c r="C102" s="2"/>
      <c r="D102" s="2"/>
      <c r="P102" s="1"/>
      <c r="Q102" s="1"/>
      <c r="R102" s="1"/>
      <c r="S102" s="1"/>
      <c r="T102" s="1"/>
      <c r="U102" s="1"/>
    </row>
    <row r="103" spans="2:21">
      <c r="L103" s="135"/>
      <c r="P103" s="1"/>
      <c r="Q103" s="1"/>
      <c r="R103" s="1"/>
      <c r="S103" s="1"/>
      <c r="T103" s="1"/>
      <c r="U103" s="1"/>
    </row>
    <row r="104" spans="2:21">
      <c r="L104" s="135"/>
      <c r="P104" s="1"/>
      <c r="Q104" s="1"/>
      <c r="R104" s="1"/>
      <c r="S104" s="1"/>
      <c r="T104" s="1"/>
      <c r="U104" s="1"/>
    </row>
    <row r="105" spans="2:21">
      <c r="L105" s="135"/>
      <c r="P105" s="1"/>
      <c r="Q105" s="1"/>
      <c r="R105" s="1"/>
      <c r="S105" s="1"/>
      <c r="T105" s="1"/>
      <c r="U105" s="1"/>
    </row>
    <row r="106" spans="2:21">
      <c r="L106" s="135"/>
      <c r="P106" s="1"/>
      <c r="Q106" s="1"/>
      <c r="R106" s="1"/>
      <c r="S106" s="1"/>
      <c r="T106" s="1"/>
      <c r="U106" s="1"/>
    </row>
    <row r="107" spans="2:21">
      <c r="L107" s="135"/>
      <c r="P107" s="1"/>
      <c r="Q107" s="1"/>
      <c r="R107" s="1"/>
      <c r="S107" s="1"/>
      <c r="T107" s="1"/>
      <c r="U107" s="1"/>
    </row>
    <row r="108" spans="2:21">
      <c r="L108" s="135"/>
      <c r="P108" s="1"/>
      <c r="Q108" s="1"/>
      <c r="R108" s="1"/>
      <c r="S108" s="1"/>
      <c r="T108" s="1"/>
      <c r="U108" s="1"/>
    </row>
    <row r="109" spans="2:21">
      <c r="L109" s="135"/>
      <c r="P109" s="1"/>
      <c r="Q109" s="1"/>
      <c r="R109" s="1"/>
      <c r="S109" s="1"/>
      <c r="T109" s="1"/>
      <c r="U109" s="1"/>
    </row>
    <row r="110" spans="2:21">
      <c r="G110" s="136"/>
      <c r="H110" s="135"/>
      <c r="I110" s="135"/>
      <c r="J110" s="135"/>
      <c r="K110" s="135"/>
      <c r="L110" s="135"/>
      <c r="P110" s="1"/>
      <c r="Q110" s="1"/>
      <c r="R110" s="1"/>
      <c r="S110" s="1"/>
      <c r="T110" s="1"/>
      <c r="U110" s="1"/>
    </row>
    <row r="111" spans="2:21">
      <c r="P111" s="1"/>
      <c r="Q111" s="1"/>
      <c r="R111" s="1"/>
      <c r="S111" s="1"/>
      <c r="T111" s="1"/>
      <c r="U111" s="1"/>
    </row>
    <row r="112" spans="2:21">
      <c r="P112" s="1"/>
      <c r="Q112" s="1"/>
      <c r="R112" s="1"/>
      <c r="S112" s="1"/>
      <c r="T112" s="1"/>
      <c r="U112" s="1"/>
    </row>
    <row r="113" spans="16:21">
      <c r="P113" s="1"/>
      <c r="Q113" s="1"/>
      <c r="R113" s="1"/>
      <c r="S113" s="1"/>
      <c r="T113" s="1"/>
      <c r="U113" s="1"/>
    </row>
    <row r="114" spans="16:21">
      <c r="P114" s="1"/>
      <c r="Q114" s="1"/>
      <c r="R114" s="1"/>
      <c r="S114" s="1"/>
      <c r="T114" s="1"/>
      <c r="U114" s="1"/>
    </row>
    <row r="115" spans="16:21">
      <c r="P115" s="1"/>
      <c r="Q115" s="1"/>
      <c r="R115" s="1"/>
      <c r="S115" s="1"/>
      <c r="T115" s="1"/>
      <c r="U115" s="1"/>
    </row>
    <row r="116" spans="16:21">
      <c r="P116" s="1"/>
      <c r="Q116" s="1"/>
      <c r="R116" s="1"/>
      <c r="S116" s="1"/>
      <c r="T116" s="1"/>
      <c r="U116" s="1"/>
    </row>
    <row r="117" spans="16:21">
      <c r="P117" s="1"/>
      <c r="Q117" s="1"/>
      <c r="R117" s="1"/>
      <c r="S117" s="1"/>
      <c r="T117" s="1"/>
      <c r="U117" s="1"/>
    </row>
    <row r="118" spans="16:21">
      <c r="P118" s="1"/>
      <c r="Q118" s="1"/>
      <c r="R118" s="1"/>
      <c r="S118" s="1"/>
      <c r="T118" s="1"/>
      <c r="U118" s="1"/>
    </row>
    <row r="119" spans="16:21">
      <c r="P119" s="1"/>
      <c r="Q119" s="1"/>
      <c r="R119" s="1"/>
      <c r="S119" s="1"/>
      <c r="T119" s="1"/>
      <c r="U119" s="1"/>
    </row>
  </sheetData>
  <sheetProtection algorithmName="SHA-512" hashValue="ana1ZAM0UhAB/6/9Mmgu4GZ8kyW4onVkgoCeFinAUNwN7cIaxkas8eeVITyfi6GJKBn2kP6kqPsIKH43VUlV3Q==" saltValue="4zFyV7ZtQqXwCAtiJQXEsw==" spinCount="100000" sheet="1" formatColumns="0" formatRows="0" insertColumns="0" insertRows="0" insertHyperlinks="0" deleteColumns="0" deleteRows="0" selectLockedCells="1" sort="0" autoFilter="0" pivotTables="0"/>
  <mergeCells count="53">
    <mergeCell ref="C75:G75"/>
    <mergeCell ref="C76:G76"/>
    <mergeCell ref="B78:G78"/>
    <mergeCell ref="C66:G66"/>
    <mergeCell ref="B67:G67"/>
    <mergeCell ref="C70:G70"/>
    <mergeCell ref="C71:G71"/>
    <mergeCell ref="C72:G72"/>
    <mergeCell ref="C73:G73"/>
    <mergeCell ref="C60:G60"/>
    <mergeCell ref="C42:G42"/>
    <mergeCell ref="C43:G43"/>
    <mergeCell ref="E44:F44"/>
    <mergeCell ref="C46:G46"/>
    <mergeCell ref="C47:G47"/>
    <mergeCell ref="D48:G48"/>
    <mergeCell ref="D49:G49"/>
    <mergeCell ref="D50:G50"/>
    <mergeCell ref="D51:G51"/>
    <mergeCell ref="C52:G52"/>
    <mergeCell ref="B53:G53"/>
    <mergeCell ref="C41:D41"/>
    <mergeCell ref="E41:F41"/>
    <mergeCell ref="C34:G34"/>
    <mergeCell ref="C26:G26"/>
    <mergeCell ref="C30:G30"/>
    <mergeCell ref="C38:G38"/>
    <mergeCell ref="C39:D39"/>
    <mergeCell ref="E39:F39"/>
    <mergeCell ref="C40:D40"/>
    <mergeCell ref="E40:F40"/>
    <mergeCell ref="F25:G25"/>
    <mergeCell ref="C14:G14"/>
    <mergeCell ref="C15:D15"/>
    <mergeCell ref="C16:D16"/>
    <mergeCell ref="C17:D17"/>
    <mergeCell ref="C18:G18"/>
    <mergeCell ref="F19:G19"/>
    <mergeCell ref="F20:G20"/>
    <mergeCell ref="F21:G21"/>
    <mergeCell ref="F22:G22"/>
    <mergeCell ref="F23:G23"/>
    <mergeCell ref="F24:G24"/>
    <mergeCell ref="B2:H3"/>
    <mergeCell ref="I2:J2"/>
    <mergeCell ref="I3:J3"/>
    <mergeCell ref="O4:O5"/>
    <mergeCell ref="P4:P5"/>
    <mergeCell ref="B6:D7"/>
    <mergeCell ref="E6:E7"/>
    <mergeCell ref="F6:G6"/>
    <mergeCell ref="H6:H7"/>
    <mergeCell ref="F7:G7"/>
  </mergeCells>
  <phoneticPr fontId="1"/>
  <conditionalFormatting sqref="H19:M25 H8:M10 H37:M37 H17:M17 H40:M42 H27:M29 H46:M46 H61:M65 H56:M59 H39">
    <cfRule type="expression" dxfId="81" priority="41">
      <formula>H8-INT(H8)&gt;0</formula>
    </cfRule>
    <cfRule type="expression" priority="42">
      <formula>H8+$P$43-INT(A10)&gt;0</formula>
    </cfRule>
  </conditionalFormatting>
  <conditionalFormatting sqref="F6:G6">
    <cfRule type="expression" dxfId="80" priority="40">
      <formula>#REF!="未チェック"</formula>
    </cfRule>
  </conditionalFormatting>
  <conditionalFormatting sqref="F7:G7">
    <cfRule type="expression" dxfId="79" priority="39">
      <formula>#REF!="未チェック"</formula>
    </cfRule>
  </conditionalFormatting>
  <conditionalFormatting sqref="F7:G7">
    <cfRule type="expression" priority="38">
      <formula>#REF!="未チェック"</formula>
    </cfRule>
  </conditionalFormatting>
  <conditionalFormatting sqref="I6">
    <cfRule type="expression" dxfId="78" priority="37">
      <formula>#REF!="未チェック"</formula>
    </cfRule>
  </conditionalFormatting>
  <conditionalFormatting sqref="I7">
    <cfRule type="expression" dxfId="77" priority="36">
      <formula>#REF!="未チェック"</formula>
    </cfRule>
  </conditionalFormatting>
  <conditionalFormatting sqref="J6">
    <cfRule type="expression" dxfId="76" priority="35">
      <formula>#REF!="未チェック"</formula>
    </cfRule>
  </conditionalFormatting>
  <conditionalFormatting sqref="L6">
    <cfRule type="expression" dxfId="75" priority="33">
      <formula>#REF!="未チェック"</formula>
    </cfRule>
    <cfRule type="expression" dxfId="74" priority="34">
      <formula>#REF!="未チェック"</formula>
    </cfRule>
  </conditionalFormatting>
  <conditionalFormatting sqref="L7">
    <cfRule type="expression" dxfId="73" priority="31">
      <formula>#REF!="未チェック"</formula>
    </cfRule>
    <cfRule type="expression" priority="32">
      <formula>#REF!="未チェック"</formula>
    </cfRule>
  </conditionalFormatting>
  <conditionalFormatting sqref="M6">
    <cfRule type="expression" dxfId="72" priority="29">
      <formula>#REF!="未チェック"</formula>
    </cfRule>
    <cfRule type="expression" priority="30">
      <formula>#REF!="未チェック"</formula>
    </cfRule>
  </conditionalFormatting>
  <conditionalFormatting sqref="M7">
    <cfRule type="expression" dxfId="71" priority="28">
      <formula>#REF!="未チェック"</formula>
    </cfRule>
  </conditionalFormatting>
  <conditionalFormatting sqref="K6">
    <cfRule type="expression" dxfId="70" priority="27">
      <formula>#REF!="未チェック"</formula>
    </cfRule>
  </conditionalFormatting>
  <conditionalFormatting sqref="K7">
    <cfRule type="expression" dxfId="69" priority="26">
      <formula>#REF!="未チェック"</formula>
    </cfRule>
  </conditionalFormatting>
  <conditionalFormatting sqref="J7">
    <cfRule type="expression" dxfId="68" priority="25">
      <formula>#REF!="未チェック"</formula>
    </cfRule>
  </conditionalFormatting>
  <conditionalFormatting sqref="H32:M32 H15:M16 H11:M13 H36:M36 H45:M45 H48:M51 H31 H35 H44">
    <cfRule type="expression" dxfId="67" priority="43">
      <formula>H11-INT(H11)&gt;0</formula>
    </cfRule>
    <cfRule type="expression" priority="44">
      <formula>H11+$P$43-INT(#REF!)&gt;0</formula>
    </cfRule>
  </conditionalFormatting>
  <conditionalFormatting sqref="H33:M33">
    <cfRule type="expression" dxfId="66" priority="45">
      <formula>H33-INT(H33)&gt;0</formula>
    </cfRule>
    <cfRule type="expression" priority="46">
      <formula>H33+$P$43-INT(A34)&gt;0</formula>
    </cfRule>
  </conditionalFormatting>
  <conditionalFormatting sqref="M56:M67 M70:M78 M6:M30 M32:M34 M36:M38 M40:M43 M45:M53">
    <cfRule type="expression" dxfId="65" priority="47">
      <formula>$K$3&lt;5</formula>
    </cfRule>
  </conditionalFormatting>
  <conditionalFormatting sqref="M6:M7 M53 M67 M75 M78">
    <cfRule type="expression" dxfId="64" priority="48">
      <formula>$K$3&lt;5</formula>
    </cfRule>
  </conditionalFormatting>
  <conditionalFormatting sqref="L56:L67 L70:L78 L6:L30 L32:L34 L36:L38 L40:L43 L45:L53">
    <cfRule type="expression" dxfId="63" priority="49">
      <formula>$K$3&lt;4</formula>
    </cfRule>
  </conditionalFormatting>
  <conditionalFormatting sqref="K56:K67 K70:K78 K6:K30 K32:K34 K36:K38 K40:K43 K45:K53">
    <cfRule type="expression" dxfId="62" priority="50">
      <formula>$K$3&lt;3</formula>
    </cfRule>
  </conditionalFormatting>
  <conditionalFormatting sqref="J56:J67 J70:J78 J6:J30 J32:J34 J36:J38 J40:J43 J45:J53">
    <cfRule type="expression" dxfId="61" priority="51">
      <formula>$K$3&lt;2</formula>
    </cfRule>
  </conditionalFormatting>
  <conditionalFormatting sqref="I31:M31">
    <cfRule type="expression" dxfId="60" priority="19">
      <formula>I31-INT(I31)&gt;0</formula>
    </cfRule>
    <cfRule type="expression" priority="20">
      <formula>I31+$P$43-INT(B33)&gt;0</formula>
    </cfRule>
  </conditionalFormatting>
  <conditionalFormatting sqref="M31">
    <cfRule type="expression" dxfId="59" priority="21">
      <formula>$K$3&lt;5</formula>
    </cfRule>
  </conditionalFormatting>
  <conditionalFormatting sqref="L31">
    <cfRule type="expression" dxfId="58" priority="22">
      <formula>$K$3&lt;4</formula>
    </cfRule>
  </conditionalFormatting>
  <conditionalFormatting sqref="K31">
    <cfRule type="expression" dxfId="57" priority="23">
      <formula>$K$3&lt;3</formula>
    </cfRule>
  </conditionalFormatting>
  <conditionalFormatting sqref="J31">
    <cfRule type="expression" dxfId="56" priority="24">
      <formula>$K$3&lt;2</formula>
    </cfRule>
  </conditionalFormatting>
  <conditionalFormatting sqref="I35:M35">
    <cfRule type="expression" dxfId="55" priority="13">
      <formula>I35-INT(I35)&gt;0</formula>
    </cfRule>
    <cfRule type="expression" priority="14">
      <formula>I35+$P$43-INT(B37)&gt;0</formula>
    </cfRule>
  </conditionalFormatting>
  <conditionalFormatting sqref="M35">
    <cfRule type="expression" dxfId="54" priority="15">
      <formula>$K$3&lt;5</formula>
    </cfRule>
  </conditionalFormatting>
  <conditionalFormatting sqref="L35">
    <cfRule type="expression" dxfId="53" priority="16">
      <formula>$K$3&lt;4</formula>
    </cfRule>
  </conditionalFormatting>
  <conditionalFormatting sqref="K35">
    <cfRule type="expression" dxfId="52" priority="17">
      <formula>$K$3&lt;3</formula>
    </cfRule>
  </conditionalFormatting>
  <conditionalFormatting sqref="J35">
    <cfRule type="expression" dxfId="51" priority="18">
      <formula>$K$3&lt;2</formula>
    </cfRule>
  </conditionalFormatting>
  <conditionalFormatting sqref="I39:M39">
    <cfRule type="expression" dxfId="50" priority="7">
      <formula>I39-INT(I39)&gt;0</formula>
    </cfRule>
    <cfRule type="expression" priority="8">
      <formula>I39+$P$43-INT(B41)&gt;0</formula>
    </cfRule>
  </conditionalFormatting>
  <conditionalFormatting sqref="M39">
    <cfRule type="expression" dxfId="49" priority="9">
      <formula>$K$3&lt;5</formula>
    </cfRule>
  </conditionalFormatting>
  <conditionalFormatting sqref="L39">
    <cfRule type="expression" dxfId="48" priority="10">
      <formula>$K$3&lt;4</formula>
    </cfRule>
  </conditionalFormatting>
  <conditionalFormatting sqref="K39">
    <cfRule type="expression" dxfId="47" priority="11">
      <formula>$K$3&lt;3</formula>
    </cfRule>
  </conditionalFormatting>
  <conditionalFormatting sqref="J39">
    <cfRule type="expression" dxfId="46" priority="12">
      <formula>$K$3&lt;2</formula>
    </cfRule>
  </conditionalFormatting>
  <conditionalFormatting sqref="I44:M44">
    <cfRule type="expression" dxfId="45" priority="1">
      <formula>I44-INT(I44)&gt;0</formula>
    </cfRule>
    <cfRule type="expression" priority="2">
      <formula>I44+$P$43-INT(B46)&gt;0</formula>
    </cfRule>
  </conditionalFormatting>
  <conditionalFormatting sqref="M44">
    <cfRule type="expression" dxfId="44" priority="3">
      <formula>$K$3&lt;5</formula>
    </cfRule>
  </conditionalFormatting>
  <conditionalFormatting sqref="L44">
    <cfRule type="expression" dxfId="43" priority="4">
      <formula>$K$3&lt;4</formula>
    </cfRule>
  </conditionalFormatting>
  <conditionalFormatting sqref="K44">
    <cfRule type="expression" dxfId="42" priority="5">
      <formula>$K$3&lt;3</formula>
    </cfRule>
  </conditionalFormatting>
  <conditionalFormatting sqref="J44">
    <cfRule type="expression" dxfId="41" priority="6">
      <formula>$K$3&lt;2</formula>
    </cfRule>
  </conditionalFormatting>
  <dataValidations count="1">
    <dataValidation type="custom" allowBlank="1" showInputMessage="1" showErrorMessage="1" sqref="K3" xr:uid="{FDCD92CC-EC0A-4820-B9DA-5B4D1D9CB899}">
      <formula1>44201</formula1>
    </dataValidation>
  </dataValidations>
  <pageMargins left="0.23622047244094491" right="0.23622047244094491" top="0.15748031496062992" bottom="0" header="0.31496062992125984" footer="0.31496062992125984"/>
  <pageSetup paperSize="8" scale="52" fitToHeight="0" orientation="portrait" verticalDpi="360" r:id="rId1"/>
  <headerFooter>
    <oddHeader>&amp;C&amp;G</oddHeader>
  </headerFooter>
  <colBreaks count="1" manualBreakCount="1">
    <brk id="14" max="1048575" man="1"/>
  </colBreaks>
  <ignoredErrors>
    <ignoredError sqref="C14:M14 K8:M8 C17:M18 C15:G16 I15:M16 C21:M22 C19:G20 I19:M20 I9:M9 I77:M77 H78:M78 H70:M76 H26:M69 M3 E35:F35 C12:G12 J12:M12 H12:I12 I8 C13:K13 M13" unlockedFormula="1"/>
    <ignoredError sqref="H77" formula="1" unlockedFormula="1"/>
  </ignoredErrors>
  <legacy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823EA-B1A2-4204-A754-C8C13A71B449}">
  <sheetPr>
    <tabColor theme="8" tint="0.79998168889431442"/>
    <pageSetUpPr fitToPage="1"/>
  </sheetPr>
  <dimension ref="A1:V119"/>
  <sheetViews>
    <sheetView showGridLines="0" view="pageBreakPreview" zoomScale="70" zoomScaleNormal="70" zoomScaleSheetLayoutView="70" zoomScalePageLayoutView="55" workbookViewId="0">
      <pane ySplit="7" topLeftCell="A59" activePane="bottomLeft" state="frozen"/>
      <selection pane="bottomLeft" activeCell="B76" sqref="B76"/>
    </sheetView>
  </sheetViews>
  <sheetFormatPr defaultColWidth="8.75" defaultRowHeight="22.5"/>
  <cols>
    <col min="1" max="1" width="2.5" style="1" customWidth="1"/>
    <col min="2" max="2" width="28.75" style="1" customWidth="1"/>
    <col min="3" max="4" width="19.6640625" style="1" customWidth="1"/>
    <col min="5" max="7" width="19.6640625" style="2" customWidth="1"/>
    <col min="8" max="13" width="19.6640625" style="1" customWidth="1"/>
    <col min="14" max="14" width="2.5" style="1" customWidth="1"/>
    <col min="15" max="19" width="15" style="3" hidden="1" customWidth="1"/>
    <col min="20" max="20" width="15.08203125" style="3" hidden="1" customWidth="1"/>
    <col min="21" max="21" width="19.25" style="3" hidden="1" customWidth="1"/>
    <col min="22" max="16384" width="8.75" style="1"/>
  </cols>
  <sheetData>
    <row r="1" spans="2:22" ht="16.5" customHeight="1" thickBot="1"/>
    <row r="2" spans="2:22" ht="40.5" customHeight="1">
      <c r="B2" s="229" t="s">
        <v>77</v>
      </c>
      <c r="C2" s="230"/>
      <c r="D2" s="230"/>
      <c r="E2" s="230"/>
      <c r="F2" s="230"/>
      <c r="G2" s="230"/>
      <c r="H2" s="231"/>
      <c r="I2" s="232" t="s">
        <v>48</v>
      </c>
      <c r="J2" s="233"/>
      <c r="K2" s="176" t="s">
        <v>47</v>
      </c>
      <c r="L2" s="176" t="s">
        <v>33</v>
      </c>
      <c r="M2" s="177" t="s">
        <v>6</v>
      </c>
    </row>
    <row r="3" spans="2:22" s="6" customFormat="1" ht="40.5" customHeight="1" thickBot="1">
      <c r="B3" s="230"/>
      <c r="C3" s="230"/>
      <c r="D3" s="230"/>
      <c r="E3" s="230"/>
      <c r="F3" s="230"/>
      <c r="G3" s="230"/>
      <c r="H3" s="231"/>
      <c r="I3" s="234" t="s">
        <v>37</v>
      </c>
      <c r="J3" s="235"/>
      <c r="K3" s="4">
        <v>5</v>
      </c>
      <c r="L3" s="4">
        <v>1</v>
      </c>
      <c r="M3" s="5">
        <f>K3-L3</f>
        <v>4</v>
      </c>
      <c r="O3" s="7"/>
      <c r="P3" s="8"/>
      <c r="Q3" s="3"/>
      <c r="R3" s="3"/>
      <c r="S3" s="3"/>
      <c r="T3" s="3"/>
      <c r="U3" s="3"/>
    </row>
    <row r="4" spans="2:22" ht="6" customHeight="1">
      <c r="O4" s="236"/>
      <c r="P4" s="236"/>
    </row>
    <row r="5" spans="2:22" ht="25.9" customHeight="1" thickBot="1">
      <c r="B5" s="9" t="s">
        <v>27</v>
      </c>
      <c r="I5" s="10"/>
      <c r="J5" s="10"/>
      <c r="K5" s="10"/>
      <c r="L5" s="10"/>
      <c r="M5" s="178" t="s">
        <v>22</v>
      </c>
      <c r="O5" s="236"/>
      <c r="P5" s="236"/>
    </row>
    <row r="6" spans="2:22" ht="17.25" customHeight="1">
      <c r="B6" s="217" t="s">
        <v>50</v>
      </c>
      <c r="C6" s="218"/>
      <c r="D6" s="218"/>
      <c r="E6" s="221" t="s">
        <v>49</v>
      </c>
      <c r="F6" s="223"/>
      <c r="G6" s="224"/>
      <c r="H6" s="225" t="s">
        <v>31</v>
      </c>
      <c r="I6" s="137"/>
      <c r="J6" s="138"/>
      <c r="K6" s="138"/>
      <c r="L6" s="139"/>
      <c r="M6" s="140"/>
      <c r="O6" s="11"/>
      <c r="S6" s="12"/>
    </row>
    <row r="7" spans="2:22" s="3" customFormat="1" ht="24.75" customHeight="1">
      <c r="B7" s="219"/>
      <c r="C7" s="220"/>
      <c r="D7" s="220"/>
      <c r="E7" s="222"/>
      <c r="F7" s="227"/>
      <c r="G7" s="228"/>
      <c r="H7" s="226"/>
      <c r="I7" s="141"/>
      <c r="J7" s="142"/>
      <c r="K7" s="142"/>
      <c r="L7" s="142"/>
      <c r="M7" s="143"/>
      <c r="O7" s="13"/>
      <c r="P7" s="14"/>
      <c r="Q7" s="14"/>
      <c r="S7" s="15"/>
      <c r="V7" s="3" t="s">
        <v>79</v>
      </c>
    </row>
    <row r="8" spans="2:22" s="3" customFormat="1" ht="26.65" customHeight="1">
      <c r="B8" s="144" t="s">
        <v>8</v>
      </c>
      <c r="C8" s="16"/>
      <c r="D8" s="17"/>
      <c r="E8" s="18"/>
      <c r="F8" s="19"/>
      <c r="G8" s="20"/>
      <c r="H8" s="21"/>
      <c r="I8" s="22"/>
      <c r="J8" s="23"/>
      <c r="K8" s="23"/>
      <c r="L8" s="23"/>
      <c r="M8" s="24"/>
      <c r="O8" s="25"/>
      <c r="S8" s="12"/>
    </row>
    <row r="9" spans="2:22" s="3" customFormat="1" ht="26.65" customHeight="1">
      <c r="B9" s="145"/>
      <c r="C9" s="26"/>
      <c r="D9" s="27"/>
      <c r="E9" s="28"/>
      <c r="F9" s="29"/>
      <c r="G9" s="28"/>
      <c r="H9" s="30"/>
      <c r="I9" s="31"/>
      <c r="J9" s="32"/>
      <c r="K9" s="32"/>
      <c r="L9" s="32"/>
      <c r="M9" s="33"/>
      <c r="O9" s="25"/>
      <c r="S9" s="12"/>
    </row>
    <row r="10" spans="2:22" s="3" customFormat="1" ht="26.65" customHeight="1">
      <c r="B10" s="145"/>
      <c r="C10" s="26"/>
      <c r="D10" s="27"/>
      <c r="E10" s="28"/>
      <c r="F10" s="29"/>
      <c r="G10" s="28"/>
      <c r="H10" s="30"/>
      <c r="I10" s="31"/>
      <c r="J10" s="32"/>
      <c r="K10" s="32"/>
      <c r="L10" s="32"/>
      <c r="M10" s="33"/>
      <c r="O10" s="25"/>
      <c r="S10" s="12"/>
    </row>
    <row r="11" spans="2:22" s="3" customFormat="1" ht="26.65" customHeight="1">
      <c r="B11" s="145"/>
      <c r="C11" s="26"/>
      <c r="D11" s="27"/>
      <c r="E11" s="28"/>
      <c r="F11" s="29"/>
      <c r="G11" s="28"/>
      <c r="H11" s="30"/>
      <c r="I11" s="31"/>
      <c r="J11" s="32"/>
      <c r="K11" s="32"/>
      <c r="L11" s="32"/>
      <c r="M11" s="33"/>
      <c r="O11" s="25"/>
      <c r="S11" s="12"/>
    </row>
    <row r="12" spans="2:22" s="3" customFormat="1" ht="26.65" customHeight="1">
      <c r="B12" s="146" t="s">
        <v>34</v>
      </c>
      <c r="C12" s="34"/>
      <c r="D12" s="17"/>
      <c r="E12" s="18"/>
      <c r="F12" s="19"/>
      <c r="G12" s="35"/>
      <c r="H12" s="36"/>
      <c r="I12" s="37"/>
      <c r="J12" s="38"/>
      <c r="K12" s="38"/>
      <c r="L12" s="38"/>
      <c r="M12" s="39"/>
      <c r="O12" s="25"/>
      <c r="S12" s="12"/>
    </row>
    <row r="13" spans="2:22" s="3" customFormat="1" ht="26.65" customHeight="1">
      <c r="B13" s="145"/>
      <c r="C13" s="26"/>
      <c r="D13" s="40"/>
      <c r="E13" s="41"/>
      <c r="F13" s="42"/>
      <c r="G13" s="43"/>
      <c r="H13" s="44"/>
      <c r="I13" s="45"/>
      <c r="J13" s="46"/>
      <c r="K13" s="46"/>
      <c r="L13" s="46"/>
      <c r="M13" s="47"/>
      <c r="O13" s="25"/>
      <c r="S13" s="12"/>
    </row>
    <row r="14" spans="2:22" s="184" customFormat="1" ht="26.65" customHeight="1">
      <c r="B14" s="179"/>
      <c r="C14" s="239" t="s">
        <v>5</v>
      </c>
      <c r="D14" s="239"/>
      <c r="E14" s="240"/>
      <c r="F14" s="240"/>
      <c r="G14" s="240"/>
      <c r="H14" s="180">
        <f t="shared" ref="H14:M14" si="0">SUBTOTAL(9,H8:H13)</f>
        <v>0</v>
      </c>
      <c r="I14" s="181">
        <f t="shared" si="0"/>
        <v>0</v>
      </c>
      <c r="J14" s="182">
        <f t="shared" si="0"/>
        <v>0</v>
      </c>
      <c r="K14" s="182">
        <f t="shared" si="0"/>
        <v>0</v>
      </c>
      <c r="L14" s="182">
        <f t="shared" si="0"/>
        <v>0</v>
      </c>
      <c r="M14" s="183">
        <f t="shared" si="0"/>
        <v>0</v>
      </c>
      <c r="O14" s="185"/>
      <c r="P14" s="186"/>
      <c r="Q14" s="186"/>
      <c r="R14" s="187"/>
      <c r="S14" s="188"/>
    </row>
    <row r="15" spans="2:22" s="3" customFormat="1" ht="26.65" customHeight="1">
      <c r="B15" s="146" t="s">
        <v>9</v>
      </c>
      <c r="C15" s="241"/>
      <c r="D15" s="242"/>
      <c r="E15" s="50"/>
      <c r="F15" s="18"/>
      <c r="G15" s="51"/>
      <c r="H15" s="21"/>
      <c r="I15" s="22"/>
      <c r="J15" s="23"/>
      <c r="K15" s="23"/>
      <c r="L15" s="23"/>
      <c r="M15" s="24"/>
      <c r="O15" s="25"/>
      <c r="S15" s="12"/>
    </row>
    <row r="16" spans="2:22" s="3" customFormat="1" ht="26.65" customHeight="1">
      <c r="B16" s="145"/>
      <c r="C16" s="243"/>
      <c r="D16" s="244"/>
      <c r="E16" s="52"/>
      <c r="F16" s="41"/>
      <c r="G16" s="53"/>
      <c r="H16" s="30"/>
      <c r="I16" s="31"/>
      <c r="J16" s="32"/>
      <c r="K16" s="32"/>
      <c r="L16" s="32"/>
      <c r="M16" s="33"/>
      <c r="O16" s="25"/>
      <c r="S16" s="12"/>
    </row>
    <row r="17" spans="2:19" s="3" customFormat="1" ht="26.65" customHeight="1">
      <c r="B17" s="145"/>
      <c r="C17" s="243"/>
      <c r="D17" s="244"/>
      <c r="E17" s="52"/>
      <c r="F17" s="41"/>
      <c r="G17" s="53"/>
      <c r="H17" s="30"/>
      <c r="I17" s="31"/>
      <c r="J17" s="32"/>
      <c r="K17" s="32"/>
      <c r="L17" s="32"/>
      <c r="M17" s="33"/>
      <c r="O17" s="25"/>
      <c r="S17" s="12"/>
    </row>
    <row r="18" spans="2:19" s="184" customFormat="1" ht="26.65" customHeight="1">
      <c r="B18" s="179"/>
      <c r="C18" s="245" t="s">
        <v>5</v>
      </c>
      <c r="D18" s="245"/>
      <c r="E18" s="245"/>
      <c r="F18" s="245"/>
      <c r="G18" s="239"/>
      <c r="H18" s="180">
        <f t="shared" ref="H18:M18" si="1">SUBTOTAL(9,H15:H17)</f>
        <v>0</v>
      </c>
      <c r="I18" s="181">
        <f t="shared" si="1"/>
        <v>0</v>
      </c>
      <c r="J18" s="182">
        <f t="shared" si="1"/>
        <v>0</v>
      </c>
      <c r="K18" s="182">
        <f t="shared" si="1"/>
        <v>0</v>
      </c>
      <c r="L18" s="182">
        <f t="shared" si="1"/>
        <v>0</v>
      </c>
      <c r="M18" s="183">
        <f t="shared" si="1"/>
        <v>0</v>
      </c>
      <c r="O18" s="185"/>
      <c r="P18" s="186"/>
      <c r="Q18" s="186"/>
      <c r="R18" s="187"/>
      <c r="S18" s="188"/>
    </row>
    <row r="19" spans="2:19" s="3" customFormat="1" ht="26.65" customHeight="1">
      <c r="B19" s="146" t="s">
        <v>10</v>
      </c>
      <c r="C19" s="16"/>
      <c r="D19" s="18"/>
      <c r="E19" s="18"/>
      <c r="F19" s="246"/>
      <c r="G19" s="247"/>
      <c r="H19" s="21"/>
      <c r="I19" s="22"/>
      <c r="J19" s="23"/>
      <c r="K19" s="23"/>
      <c r="L19" s="23"/>
      <c r="M19" s="24"/>
      <c r="O19" s="25"/>
      <c r="P19" s="28"/>
      <c r="Q19" s="28"/>
      <c r="S19" s="54"/>
    </row>
    <row r="20" spans="2:19" s="3" customFormat="1" ht="26.65" customHeight="1">
      <c r="B20" s="145"/>
      <c r="C20" s="55"/>
      <c r="D20" s="41"/>
      <c r="E20" s="41"/>
      <c r="F20" s="237"/>
      <c r="G20" s="238"/>
      <c r="H20" s="30"/>
      <c r="I20" s="31"/>
      <c r="J20" s="32"/>
      <c r="K20" s="32"/>
      <c r="L20" s="32"/>
      <c r="M20" s="33"/>
      <c r="O20" s="25"/>
      <c r="P20" s="28"/>
      <c r="Q20" s="28"/>
      <c r="S20" s="54"/>
    </row>
    <row r="21" spans="2:19" s="3" customFormat="1" ht="26.65" customHeight="1">
      <c r="B21" s="145"/>
      <c r="C21" s="55"/>
      <c r="D21" s="41"/>
      <c r="E21" s="41"/>
      <c r="F21" s="237"/>
      <c r="G21" s="238"/>
      <c r="H21" s="30"/>
      <c r="I21" s="31"/>
      <c r="J21" s="32"/>
      <c r="K21" s="32"/>
      <c r="L21" s="32"/>
      <c r="M21" s="33"/>
      <c r="O21" s="25"/>
      <c r="P21" s="28"/>
      <c r="Q21" s="28"/>
      <c r="S21" s="54"/>
    </row>
    <row r="22" spans="2:19" s="3" customFormat="1" ht="26.65" customHeight="1">
      <c r="B22" s="145"/>
      <c r="C22" s="55"/>
      <c r="D22" s="41"/>
      <c r="E22" s="41"/>
      <c r="F22" s="237"/>
      <c r="G22" s="238"/>
      <c r="H22" s="30"/>
      <c r="I22" s="31"/>
      <c r="J22" s="32"/>
      <c r="K22" s="32"/>
      <c r="L22" s="32"/>
      <c r="M22" s="33"/>
      <c r="O22" s="25"/>
      <c r="P22" s="28"/>
      <c r="Q22" s="28"/>
      <c r="S22" s="54"/>
    </row>
    <row r="23" spans="2:19" s="3" customFormat="1" ht="26.65" customHeight="1">
      <c r="B23" s="145"/>
      <c r="C23" s="55"/>
      <c r="D23" s="41"/>
      <c r="E23" s="41"/>
      <c r="F23" s="237"/>
      <c r="G23" s="238"/>
      <c r="H23" s="30"/>
      <c r="I23" s="31"/>
      <c r="J23" s="32"/>
      <c r="K23" s="32"/>
      <c r="L23" s="32"/>
      <c r="M23" s="33"/>
      <c r="O23" s="25"/>
      <c r="P23" s="28"/>
      <c r="Q23" s="28"/>
      <c r="S23" s="54"/>
    </row>
    <row r="24" spans="2:19" s="3" customFormat="1" ht="26.65" customHeight="1">
      <c r="B24" s="145"/>
      <c r="C24" s="55"/>
      <c r="D24" s="41"/>
      <c r="E24" s="41"/>
      <c r="F24" s="237"/>
      <c r="G24" s="238"/>
      <c r="H24" s="30"/>
      <c r="I24" s="31"/>
      <c r="J24" s="32"/>
      <c r="K24" s="32"/>
      <c r="L24" s="32"/>
      <c r="M24" s="33"/>
      <c r="O24" s="25"/>
      <c r="P24" s="28"/>
      <c r="Q24" s="28"/>
      <c r="S24" s="54"/>
    </row>
    <row r="25" spans="2:19" s="3" customFormat="1" ht="26.65" customHeight="1">
      <c r="B25" s="145"/>
      <c r="C25" s="55"/>
      <c r="D25" s="41"/>
      <c r="E25" s="41"/>
      <c r="F25" s="237"/>
      <c r="G25" s="238"/>
      <c r="H25" s="30"/>
      <c r="I25" s="31"/>
      <c r="J25" s="32"/>
      <c r="K25" s="32"/>
      <c r="L25" s="32"/>
      <c r="M25" s="33"/>
      <c r="O25" s="25"/>
      <c r="P25" s="28"/>
      <c r="Q25" s="28"/>
      <c r="S25" s="54"/>
    </row>
    <row r="26" spans="2:19" s="184" customFormat="1" ht="26.65" customHeight="1">
      <c r="B26" s="179"/>
      <c r="C26" s="239" t="s">
        <v>5</v>
      </c>
      <c r="D26" s="239"/>
      <c r="E26" s="240"/>
      <c r="F26" s="240"/>
      <c r="G26" s="240"/>
      <c r="H26" s="180">
        <f t="shared" ref="H26:M26" si="2">SUBTOTAL(9,H19:H25)</f>
        <v>0</v>
      </c>
      <c r="I26" s="181">
        <f t="shared" si="2"/>
        <v>0</v>
      </c>
      <c r="J26" s="182">
        <f t="shared" si="2"/>
        <v>0</v>
      </c>
      <c r="K26" s="182">
        <f t="shared" si="2"/>
        <v>0</v>
      </c>
      <c r="L26" s="182">
        <f t="shared" si="2"/>
        <v>0</v>
      </c>
      <c r="M26" s="183">
        <f t="shared" si="2"/>
        <v>0</v>
      </c>
      <c r="O26" s="185"/>
      <c r="P26" s="186"/>
      <c r="Q26" s="186"/>
      <c r="R26" s="187"/>
      <c r="S26" s="188"/>
    </row>
    <row r="27" spans="2:19" s="3" customFormat="1" ht="26.65" customHeight="1">
      <c r="B27" s="146" t="s">
        <v>24</v>
      </c>
      <c r="C27" s="34"/>
      <c r="D27" s="17"/>
      <c r="E27" s="17"/>
      <c r="F27" s="56"/>
      <c r="G27" s="57"/>
      <c r="H27" s="21"/>
      <c r="I27" s="22"/>
      <c r="J27" s="23"/>
      <c r="K27" s="23"/>
      <c r="L27" s="23"/>
      <c r="M27" s="24"/>
      <c r="O27" s="25"/>
      <c r="P27" s="28"/>
      <c r="Q27" s="28"/>
      <c r="S27" s="54"/>
    </row>
    <row r="28" spans="2:19" s="3" customFormat="1" ht="26.65" customHeight="1">
      <c r="B28" s="145"/>
      <c r="C28" s="26"/>
      <c r="D28" s="27"/>
      <c r="E28" s="27"/>
      <c r="F28" s="56"/>
      <c r="G28" s="58"/>
      <c r="H28" s="30"/>
      <c r="I28" s="31"/>
      <c r="J28" s="32"/>
      <c r="K28" s="32"/>
      <c r="L28" s="32"/>
      <c r="M28" s="33"/>
      <c r="O28" s="25"/>
      <c r="P28" s="28"/>
      <c r="Q28" s="28"/>
      <c r="S28" s="54"/>
    </row>
    <row r="29" spans="2:19" s="3" customFormat="1" ht="26.65" customHeight="1">
      <c r="B29" s="145"/>
      <c r="C29" s="26"/>
      <c r="D29" s="27"/>
      <c r="E29" s="27"/>
      <c r="F29" s="56"/>
      <c r="G29" s="58"/>
      <c r="H29" s="30"/>
      <c r="I29" s="31"/>
      <c r="J29" s="32"/>
      <c r="K29" s="32"/>
      <c r="L29" s="32"/>
      <c r="M29" s="33"/>
      <c r="O29" s="25"/>
      <c r="P29" s="28"/>
      <c r="Q29" s="28"/>
      <c r="S29" s="54"/>
    </row>
    <row r="30" spans="2:19" s="184" customFormat="1" ht="26.65" customHeight="1">
      <c r="B30" s="189"/>
      <c r="C30" s="239" t="s">
        <v>5</v>
      </c>
      <c r="D30" s="239"/>
      <c r="E30" s="240"/>
      <c r="F30" s="240"/>
      <c r="G30" s="240"/>
      <c r="H30" s="180">
        <f t="shared" ref="H30:M30" si="3">SUBTOTAL(9,H27:H29)</f>
        <v>0</v>
      </c>
      <c r="I30" s="181">
        <f t="shared" si="3"/>
        <v>0</v>
      </c>
      <c r="J30" s="190">
        <f t="shared" si="3"/>
        <v>0</v>
      </c>
      <c r="K30" s="190">
        <f t="shared" si="3"/>
        <v>0</v>
      </c>
      <c r="L30" s="190">
        <f t="shared" si="3"/>
        <v>0</v>
      </c>
      <c r="M30" s="183">
        <f t="shared" si="3"/>
        <v>0</v>
      </c>
      <c r="O30" s="185"/>
      <c r="P30" s="186"/>
      <c r="Q30" s="186"/>
      <c r="R30" s="187"/>
      <c r="S30" s="188"/>
    </row>
    <row r="31" spans="2:19" s="3" customFormat="1" ht="26.65" customHeight="1">
      <c r="B31" s="146" t="s">
        <v>25</v>
      </c>
      <c r="C31" s="16"/>
      <c r="D31" s="17"/>
      <c r="E31" s="17"/>
      <c r="F31" s="59"/>
      <c r="G31" s="60"/>
      <c r="H31" s="21"/>
      <c r="I31" s="22"/>
      <c r="J31" s="23"/>
      <c r="K31" s="23"/>
      <c r="L31" s="23"/>
      <c r="M31" s="24"/>
      <c r="O31" s="25"/>
      <c r="P31" s="28"/>
      <c r="Q31" s="28"/>
      <c r="S31" s="54"/>
    </row>
    <row r="32" spans="2:19" s="3" customFormat="1" ht="26.65" customHeight="1">
      <c r="B32" s="145"/>
      <c r="C32" s="55"/>
      <c r="D32" s="27"/>
      <c r="E32" s="27"/>
      <c r="F32" s="59"/>
      <c r="G32" s="60"/>
      <c r="H32" s="30"/>
      <c r="I32" s="31"/>
      <c r="J32" s="32"/>
      <c r="K32" s="32"/>
      <c r="L32" s="32"/>
      <c r="M32" s="33"/>
      <c r="O32" s="25"/>
      <c r="P32" s="28"/>
      <c r="Q32" s="28"/>
      <c r="S32" s="54"/>
    </row>
    <row r="33" spans="2:21" s="3" customFormat="1" ht="26.65" customHeight="1">
      <c r="B33" s="145"/>
      <c r="C33" s="61"/>
      <c r="D33" s="62"/>
      <c r="E33" s="62"/>
      <c r="F33" s="63"/>
      <c r="G33" s="64"/>
      <c r="H33" s="30"/>
      <c r="I33" s="31"/>
      <c r="J33" s="32"/>
      <c r="K33" s="32"/>
      <c r="L33" s="32"/>
      <c r="M33" s="33"/>
      <c r="O33" s="25"/>
      <c r="P33" s="28"/>
      <c r="Q33" s="28"/>
      <c r="S33" s="54"/>
    </row>
    <row r="34" spans="2:21" s="184" customFormat="1" ht="26.65" customHeight="1">
      <c r="B34" s="179"/>
      <c r="C34" s="239" t="s">
        <v>5</v>
      </c>
      <c r="D34" s="239"/>
      <c r="E34" s="240"/>
      <c r="F34" s="240"/>
      <c r="G34" s="240"/>
      <c r="H34" s="180">
        <f t="shared" ref="H34:M34" si="4">SUBTOTAL(9,H31:H33)</f>
        <v>0</v>
      </c>
      <c r="I34" s="181">
        <f t="shared" si="4"/>
        <v>0</v>
      </c>
      <c r="J34" s="182">
        <f t="shared" si="4"/>
        <v>0</v>
      </c>
      <c r="K34" s="182">
        <f t="shared" si="4"/>
        <v>0</v>
      </c>
      <c r="L34" s="182">
        <f t="shared" si="4"/>
        <v>0</v>
      </c>
      <c r="M34" s="183">
        <f t="shared" si="4"/>
        <v>0</v>
      </c>
      <c r="O34" s="185"/>
      <c r="P34" s="186"/>
      <c r="Q34" s="186"/>
      <c r="R34" s="187"/>
      <c r="S34" s="188"/>
    </row>
    <row r="35" spans="2:21" s="3" customFormat="1" ht="26.65" customHeight="1">
      <c r="B35" s="146" t="s">
        <v>30</v>
      </c>
      <c r="C35" s="16"/>
      <c r="D35" s="17"/>
      <c r="E35" s="17"/>
      <c r="F35" s="65"/>
      <c r="G35" s="60"/>
      <c r="H35" s="21"/>
      <c r="I35" s="22"/>
      <c r="J35" s="23"/>
      <c r="K35" s="23"/>
      <c r="L35" s="23"/>
      <c r="M35" s="24"/>
      <c r="O35" s="25"/>
      <c r="P35" s="28"/>
      <c r="Q35" s="28"/>
      <c r="S35" s="54"/>
    </row>
    <row r="36" spans="2:21" s="3" customFormat="1" ht="26.65" customHeight="1">
      <c r="B36" s="145"/>
      <c r="C36" s="55"/>
      <c r="D36" s="27"/>
      <c r="E36" s="27"/>
      <c r="F36" s="65"/>
      <c r="G36" s="60"/>
      <c r="H36" s="30"/>
      <c r="I36" s="31"/>
      <c r="J36" s="32"/>
      <c r="K36" s="32"/>
      <c r="L36" s="32"/>
      <c r="M36" s="33"/>
      <c r="O36" s="25"/>
      <c r="P36" s="28"/>
      <c r="Q36" s="28"/>
      <c r="S36" s="54"/>
    </row>
    <row r="37" spans="2:21" s="3" customFormat="1" ht="26.65" customHeight="1">
      <c r="B37" s="145"/>
      <c r="C37" s="66"/>
      <c r="D37" s="67"/>
      <c r="E37" s="67"/>
      <c r="F37" s="68"/>
      <c r="G37" s="69"/>
      <c r="H37" s="70"/>
      <c r="I37" s="71"/>
      <c r="J37" s="72"/>
      <c r="K37" s="72"/>
      <c r="L37" s="72"/>
      <c r="M37" s="73"/>
      <c r="O37" s="25"/>
      <c r="P37" s="28"/>
      <c r="Q37" s="28"/>
      <c r="S37" s="54"/>
    </row>
    <row r="38" spans="2:21" s="184" customFormat="1" ht="26.65" customHeight="1">
      <c r="B38" s="179"/>
      <c r="C38" s="239" t="s">
        <v>5</v>
      </c>
      <c r="D38" s="239"/>
      <c r="E38" s="240"/>
      <c r="F38" s="240"/>
      <c r="G38" s="240"/>
      <c r="H38" s="191">
        <f t="shared" ref="H38:M38" si="5">SUBTOTAL(9,H35:H37)</f>
        <v>0</v>
      </c>
      <c r="I38" s="192">
        <f t="shared" si="5"/>
        <v>0</v>
      </c>
      <c r="J38" s="193">
        <f t="shared" si="5"/>
        <v>0</v>
      </c>
      <c r="K38" s="193">
        <f t="shared" si="5"/>
        <v>0</v>
      </c>
      <c r="L38" s="193">
        <f t="shared" si="5"/>
        <v>0</v>
      </c>
      <c r="M38" s="194">
        <f t="shared" si="5"/>
        <v>0</v>
      </c>
      <c r="O38" s="185"/>
      <c r="P38" s="186"/>
      <c r="Q38" s="186"/>
      <c r="R38" s="187"/>
      <c r="S38" s="188"/>
    </row>
    <row r="39" spans="2:21" s="3" customFormat="1" ht="26.65" customHeight="1">
      <c r="B39" s="146" t="s">
        <v>21</v>
      </c>
      <c r="C39" s="251"/>
      <c r="D39" s="252"/>
      <c r="E39" s="253"/>
      <c r="F39" s="253"/>
      <c r="G39" s="74"/>
      <c r="H39" s="21"/>
      <c r="I39" s="22"/>
      <c r="J39" s="23"/>
      <c r="K39" s="23"/>
      <c r="L39" s="23"/>
      <c r="M39" s="24"/>
      <c r="O39" s="75">
        <f>5000000*K3</f>
        <v>25000000</v>
      </c>
      <c r="P39" s="28">
        <f>SUM(I39:I41)</f>
        <v>0</v>
      </c>
      <c r="Q39" s="28">
        <f>SUM(J39:J41)</f>
        <v>0</v>
      </c>
      <c r="R39" s="28">
        <f>SUM(K39:K41)</f>
        <v>0</v>
      </c>
      <c r="S39" s="28">
        <f>SUM(L39:L41)</f>
        <v>0</v>
      </c>
      <c r="T39" s="28">
        <f>SUM(M39:M41)</f>
        <v>0</v>
      </c>
      <c r="U39" s="28">
        <f>SUM(P39:T39)</f>
        <v>0</v>
      </c>
    </row>
    <row r="40" spans="2:21" s="3" customFormat="1" ht="26.65" customHeight="1">
      <c r="B40" s="145"/>
      <c r="C40" s="248"/>
      <c r="D40" s="249"/>
      <c r="E40" s="250"/>
      <c r="F40" s="250"/>
      <c r="G40" s="76"/>
      <c r="H40" s="30"/>
      <c r="I40" s="31"/>
      <c r="J40" s="32"/>
      <c r="K40" s="32"/>
      <c r="L40" s="32"/>
      <c r="M40" s="33"/>
      <c r="O40" s="28"/>
      <c r="P40" s="27"/>
      <c r="Q40" s="27"/>
      <c r="R40" s="27"/>
      <c r="S40" s="27"/>
      <c r="T40" s="27"/>
      <c r="U40" s="27"/>
    </row>
    <row r="41" spans="2:21" s="3" customFormat="1" ht="26.65" customHeight="1">
      <c r="B41" s="145"/>
      <c r="C41" s="248"/>
      <c r="D41" s="249"/>
      <c r="E41" s="250"/>
      <c r="F41" s="250"/>
      <c r="G41" s="76"/>
      <c r="H41" s="30"/>
      <c r="I41" s="31"/>
      <c r="J41" s="32"/>
      <c r="K41" s="32"/>
      <c r="L41" s="32"/>
      <c r="M41" s="33"/>
      <c r="O41" s="27"/>
      <c r="P41" s="27"/>
      <c r="Q41" s="27"/>
      <c r="R41" s="27"/>
      <c r="S41" s="27"/>
      <c r="T41" s="27"/>
      <c r="U41" s="27"/>
    </row>
    <row r="42" spans="2:21" s="184" customFormat="1" ht="26.65" customHeight="1">
      <c r="B42" s="195"/>
      <c r="C42" s="254" t="s">
        <v>38</v>
      </c>
      <c r="D42" s="255"/>
      <c r="E42" s="255"/>
      <c r="F42" s="255"/>
      <c r="G42" s="256"/>
      <c r="H42" s="196">
        <f>SUM(,I42:M42)</f>
        <v>0</v>
      </c>
      <c r="I42" s="197">
        <f>-IF(P39&gt;P42,P42,P39)</f>
        <v>0</v>
      </c>
      <c r="J42" s="198">
        <f>-IF(Q39&gt;Q42,Q42,Q39)</f>
        <v>0</v>
      </c>
      <c r="K42" s="198">
        <f>-IF(R39&gt;R42,R42,R39)</f>
        <v>0</v>
      </c>
      <c r="L42" s="198">
        <f>-IF(S39&gt;S42,S42,S39)</f>
        <v>0</v>
      </c>
      <c r="M42" s="199">
        <f>-IF(T39&gt;T42,T42,T39)</f>
        <v>0</v>
      </c>
      <c r="O42" s="186" t="s">
        <v>26</v>
      </c>
      <c r="P42" s="200">
        <f>IF(P39&gt;0,ROUNDUP(O39/U39*P39,0),0)</f>
        <v>0</v>
      </c>
      <c r="Q42" s="200">
        <f>IF(Q39&gt;0,ROUNDUP(O39/U39*Q39,0),0)</f>
        <v>0</v>
      </c>
      <c r="R42" s="200">
        <f>IF(R39&gt;0,ROUNDUP(O39/U39*R39,0),0)</f>
        <v>0</v>
      </c>
      <c r="S42" s="200">
        <f>IF(S39&gt;0,ROUNDUP(O39/U39*S39,0),0)</f>
        <v>0</v>
      </c>
      <c r="T42" s="200">
        <f>O39-R42-S42-Q42-P42</f>
        <v>25000000</v>
      </c>
      <c r="U42" s="200">
        <f>SUM(P42:T42)</f>
        <v>25000000</v>
      </c>
    </row>
    <row r="43" spans="2:21" s="184" customFormat="1" ht="26.65" customHeight="1">
      <c r="B43" s="179"/>
      <c r="C43" s="239" t="s">
        <v>5</v>
      </c>
      <c r="D43" s="239"/>
      <c r="E43" s="240"/>
      <c r="F43" s="240"/>
      <c r="G43" s="240"/>
      <c r="H43" s="201">
        <f t="shared" ref="H43:M43" si="6">SUBTOTAL(9,H39:H42)</f>
        <v>0</v>
      </c>
      <c r="I43" s="202">
        <f t="shared" si="6"/>
        <v>0</v>
      </c>
      <c r="J43" s="203">
        <f t="shared" si="6"/>
        <v>0</v>
      </c>
      <c r="K43" s="203">
        <f t="shared" si="6"/>
        <v>0</v>
      </c>
      <c r="L43" s="203">
        <f t="shared" si="6"/>
        <v>0</v>
      </c>
      <c r="M43" s="204">
        <f t="shared" si="6"/>
        <v>0</v>
      </c>
      <c r="O43" s="205"/>
      <c r="P43" s="205"/>
      <c r="Q43" s="205"/>
      <c r="R43" s="205"/>
      <c r="S43" s="205"/>
      <c r="T43" s="205"/>
      <c r="U43" s="205"/>
    </row>
    <row r="44" spans="2:21" s="3" customFormat="1" ht="26.65" customHeight="1">
      <c r="B44" s="146" t="s">
        <v>23</v>
      </c>
      <c r="C44" s="34"/>
      <c r="D44" s="17"/>
      <c r="E44" s="253"/>
      <c r="F44" s="253"/>
      <c r="G44" s="77"/>
      <c r="H44" s="21"/>
      <c r="I44" s="22"/>
      <c r="J44" s="23"/>
      <c r="K44" s="23"/>
      <c r="L44" s="23"/>
      <c r="M44" s="24"/>
      <c r="O44" s="28">
        <f>5000000*K3</f>
        <v>25000000</v>
      </c>
      <c r="P44" s="28">
        <f>SUM(I44:I45)</f>
        <v>0</v>
      </c>
      <c r="Q44" s="28">
        <f>SUM(J44:J45)</f>
        <v>0</v>
      </c>
      <c r="R44" s="28">
        <f>SUM(K44:K45)</f>
        <v>0</v>
      </c>
      <c r="S44" s="28">
        <f>SUM(L44:L45)</f>
        <v>0</v>
      </c>
      <c r="T44" s="28">
        <f>SUM(M44:M45)</f>
        <v>0</v>
      </c>
      <c r="U44" s="28">
        <f>SUM(P44:T44)</f>
        <v>0</v>
      </c>
    </row>
    <row r="45" spans="2:21" s="3" customFormat="1" ht="26.65" customHeight="1">
      <c r="B45" s="145"/>
      <c r="C45" s="26"/>
      <c r="D45" s="27"/>
      <c r="E45" s="78"/>
      <c r="F45" s="28"/>
      <c r="G45" s="79"/>
      <c r="H45" s="30"/>
      <c r="I45" s="31"/>
      <c r="J45" s="32"/>
      <c r="K45" s="32"/>
      <c r="L45" s="32"/>
      <c r="M45" s="33"/>
      <c r="O45" s="27"/>
      <c r="P45" s="27"/>
      <c r="Q45" s="27"/>
      <c r="R45" s="27"/>
      <c r="S45" s="27"/>
      <c r="T45" s="27"/>
      <c r="U45" s="27"/>
    </row>
    <row r="46" spans="2:21" s="3" customFormat="1" ht="26.65" customHeight="1">
      <c r="B46" s="145"/>
      <c r="C46" s="254" t="s">
        <v>39</v>
      </c>
      <c r="D46" s="255"/>
      <c r="E46" s="255"/>
      <c r="F46" s="255"/>
      <c r="G46" s="256"/>
      <c r="H46" s="216">
        <f>SUM(I46:M46)</f>
        <v>0</v>
      </c>
      <c r="I46" s="197">
        <f>-IF(P44&gt;P46,P46,P44)</f>
        <v>0</v>
      </c>
      <c r="J46" s="198">
        <f>-IF(Q44&gt;Q46,Q46,Q44)</f>
        <v>0</v>
      </c>
      <c r="K46" s="198">
        <f>-IF(R44&gt;R46,R46,R44)</f>
        <v>0</v>
      </c>
      <c r="L46" s="198">
        <f>-IF(S44&gt;S46,S46,S44)</f>
        <v>0</v>
      </c>
      <c r="M46" s="199">
        <f>-IF(T44&gt;T46,T46,T44)</f>
        <v>0</v>
      </c>
      <c r="O46" s="28" t="s">
        <v>26</v>
      </c>
      <c r="P46" s="75">
        <f>IF(P44&gt;0,ROUNDUP(O44/U44*P44,0),0)</f>
        <v>0</v>
      </c>
      <c r="Q46" s="75">
        <f>IF(Q44&gt;0,ROUNDUP(O44/U44*Q44,0),0)</f>
        <v>0</v>
      </c>
      <c r="R46" s="75">
        <f>IF(R44&gt;0,ROUNDUP(O44/U44*R44,0),0)</f>
        <v>0</v>
      </c>
      <c r="S46" s="75">
        <f>IF(S44&gt;0,ROUNDUP(O44/U44*S44,0),0)</f>
        <v>0</v>
      </c>
      <c r="T46" s="75">
        <f>O44-R46-S46-Q46-P46</f>
        <v>25000000</v>
      </c>
      <c r="U46" s="75">
        <f>SUM(P46:T46)</f>
        <v>25000000</v>
      </c>
    </row>
    <row r="47" spans="2:21" s="184" customFormat="1" ht="26.65" customHeight="1">
      <c r="B47" s="179"/>
      <c r="C47" s="239" t="s">
        <v>5</v>
      </c>
      <c r="D47" s="239"/>
      <c r="E47" s="240"/>
      <c r="F47" s="240"/>
      <c r="G47" s="240"/>
      <c r="H47" s="201">
        <f t="shared" ref="H47:M47" si="7">SUBTOTAL(9,H44:H46)</f>
        <v>0</v>
      </c>
      <c r="I47" s="202">
        <f t="shared" si="7"/>
        <v>0</v>
      </c>
      <c r="J47" s="203">
        <f t="shared" si="7"/>
        <v>0</v>
      </c>
      <c r="K47" s="203">
        <f t="shared" si="7"/>
        <v>0</v>
      </c>
      <c r="L47" s="203">
        <f t="shared" si="7"/>
        <v>0</v>
      </c>
      <c r="M47" s="204">
        <f t="shared" si="7"/>
        <v>0</v>
      </c>
    </row>
    <row r="48" spans="2:21" s="3" customFormat="1" ht="26.65" customHeight="1">
      <c r="B48" s="146" t="s">
        <v>11</v>
      </c>
      <c r="C48" s="16"/>
      <c r="D48" s="253"/>
      <c r="E48" s="253"/>
      <c r="F48" s="253"/>
      <c r="G48" s="257"/>
      <c r="H48" s="21"/>
      <c r="I48" s="22"/>
      <c r="J48" s="23"/>
      <c r="K48" s="23"/>
      <c r="L48" s="23"/>
      <c r="M48" s="24"/>
      <c r="O48" s="25"/>
    </row>
    <row r="49" spans="2:21" s="3" customFormat="1" ht="26.65" customHeight="1">
      <c r="B49" s="145"/>
      <c r="C49" s="55"/>
      <c r="D49" s="250"/>
      <c r="E49" s="250"/>
      <c r="F49" s="250"/>
      <c r="G49" s="258"/>
      <c r="H49" s="30"/>
      <c r="I49" s="31"/>
      <c r="J49" s="32"/>
      <c r="K49" s="32"/>
      <c r="L49" s="32"/>
      <c r="M49" s="33"/>
      <c r="O49" s="25"/>
    </row>
    <row r="50" spans="2:21" s="3" customFormat="1" ht="26.65" customHeight="1">
      <c r="B50" s="145"/>
      <c r="C50" s="55"/>
      <c r="D50" s="250"/>
      <c r="E50" s="250"/>
      <c r="F50" s="250"/>
      <c r="G50" s="258"/>
      <c r="H50" s="30"/>
      <c r="I50" s="31"/>
      <c r="J50" s="32"/>
      <c r="K50" s="32"/>
      <c r="L50" s="32"/>
      <c r="M50" s="33"/>
      <c r="O50" s="25"/>
    </row>
    <row r="51" spans="2:21" s="3" customFormat="1" ht="26.65" customHeight="1">
      <c r="B51" s="145"/>
      <c r="C51" s="55"/>
      <c r="D51" s="250"/>
      <c r="E51" s="250"/>
      <c r="F51" s="250"/>
      <c r="G51" s="258"/>
      <c r="H51" s="30"/>
      <c r="I51" s="31"/>
      <c r="J51" s="32"/>
      <c r="K51" s="32"/>
      <c r="L51" s="32"/>
      <c r="M51" s="33"/>
      <c r="O51" s="25"/>
    </row>
    <row r="52" spans="2:21" s="184" customFormat="1" ht="26.65" customHeight="1">
      <c r="B52" s="179"/>
      <c r="C52" s="245" t="s">
        <v>5</v>
      </c>
      <c r="D52" s="245"/>
      <c r="E52" s="245"/>
      <c r="F52" s="245"/>
      <c r="G52" s="239"/>
      <c r="H52" s="180">
        <f t="shared" ref="H52:M52" si="8">SUBTOTAL(9,H48:H51)</f>
        <v>0</v>
      </c>
      <c r="I52" s="206">
        <f t="shared" si="8"/>
        <v>0</v>
      </c>
      <c r="J52" s="207">
        <f t="shared" si="8"/>
        <v>0</v>
      </c>
      <c r="K52" s="207">
        <f t="shared" si="8"/>
        <v>0</v>
      </c>
      <c r="L52" s="207">
        <f t="shared" si="8"/>
        <v>0</v>
      </c>
      <c r="M52" s="183">
        <f t="shared" si="8"/>
        <v>0</v>
      </c>
      <c r="O52" s="185"/>
      <c r="P52" s="186"/>
      <c r="Q52" s="186"/>
      <c r="R52" s="187"/>
      <c r="S52" s="188"/>
    </row>
    <row r="53" spans="2:21" s="80" customFormat="1" ht="32.25" customHeight="1" thickBot="1">
      <c r="B53" s="259" t="s">
        <v>12</v>
      </c>
      <c r="C53" s="260"/>
      <c r="D53" s="260"/>
      <c r="E53" s="260"/>
      <c r="F53" s="260"/>
      <c r="G53" s="261"/>
      <c r="H53" s="147">
        <f t="shared" ref="H53:M53" si="9">SUBTOTAL(9,H8:H52)</f>
        <v>0</v>
      </c>
      <c r="I53" s="148">
        <f t="shared" si="9"/>
        <v>0</v>
      </c>
      <c r="J53" s="149">
        <f t="shared" si="9"/>
        <v>0</v>
      </c>
      <c r="K53" s="149">
        <f t="shared" si="9"/>
        <v>0</v>
      </c>
      <c r="L53" s="149">
        <f t="shared" si="9"/>
        <v>0</v>
      </c>
      <c r="M53" s="150">
        <f t="shared" si="9"/>
        <v>0</v>
      </c>
      <c r="O53" s="28"/>
      <c r="P53" s="28"/>
      <c r="Q53" s="28"/>
      <c r="R53" s="48"/>
      <c r="S53" s="49"/>
      <c r="T53" s="3"/>
      <c r="U53" s="3"/>
    </row>
    <row r="54" spans="2:21">
      <c r="O54" s="28"/>
      <c r="P54" s="28"/>
      <c r="Q54" s="28"/>
      <c r="S54" s="28"/>
    </row>
    <row r="55" spans="2:21" ht="29.5" thickBot="1">
      <c r="B55" s="81" t="s">
        <v>28</v>
      </c>
    </row>
    <row r="56" spans="2:21" ht="27.75" customHeight="1">
      <c r="B56" s="151" t="s">
        <v>18</v>
      </c>
      <c r="C56" s="82"/>
      <c r="D56" s="83"/>
      <c r="E56" s="83"/>
      <c r="F56" s="83"/>
      <c r="G56" s="84"/>
      <c r="H56" s="85"/>
      <c r="I56" s="86"/>
      <c r="J56" s="87"/>
      <c r="K56" s="87"/>
      <c r="L56" s="87"/>
      <c r="M56" s="88"/>
      <c r="O56" s="27"/>
    </row>
    <row r="57" spans="2:21" ht="27.75" customHeight="1">
      <c r="B57" s="145"/>
      <c r="C57" s="55"/>
      <c r="D57" s="27"/>
      <c r="E57" s="27"/>
      <c r="F57" s="27"/>
      <c r="G57" s="89"/>
      <c r="H57" s="30"/>
      <c r="I57" s="31"/>
      <c r="J57" s="32"/>
      <c r="K57" s="32"/>
      <c r="L57" s="32"/>
      <c r="M57" s="33"/>
      <c r="O57" s="27"/>
    </row>
    <row r="58" spans="2:21" ht="27.75" customHeight="1">
      <c r="B58" s="145"/>
      <c r="C58" s="55"/>
      <c r="D58" s="27"/>
      <c r="E58" s="27"/>
      <c r="F58" s="27"/>
      <c r="G58" s="89"/>
      <c r="H58" s="30"/>
      <c r="I58" s="31"/>
      <c r="J58" s="32"/>
      <c r="K58" s="32"/>
      <c r="L58" s="32"/>
      <c r="M58" s="33"/>
      <c r="O58" s="27"/>
    </row>
    <row r="59" spans="2:21" ht="27.75" customHeight="1">
      <c r="B59" s="145"/>
      <c r="C59" s="55"/>
      <c r="D59" s="27"/>
      <c r="E59" s="27"/>
      <c r="F59" s="27"/>
      <c r="G59" s="89"/>
      <c r="H59" s="30"/>
      <c r="I59" s="31"/>
      <c r="J59" s="32"/>
      <c r="K59" s="32"/>
      <c r="L59" s="32"/>
      <c r="M59" s="33"/>
      <c r="O59" s="27"/>
    </row>
    <row r="60" spans="2:21" s="209" customFormat="1" ht="27.75" customHeight="1">
      <c r="B60" s="208"/>
      <c r="C60" s="239" t="s">
        <v>5</v>
      </c>
      <c r="D60" s="239"/>
      <c r="E60" s="240"/>
      <c r="F60" s="240"/>
      <c r="G60" s="240"/>
      <c r="H60" s="180">
        <f t="shared" ref="H60:M60" si="10">SUBTOTAL(9,H56:H59)</f>
        <v>0</v>
      </c>
      <c r="I60" s="181">
        <f t="shared" si="10"/>
        <v>0</v>
      </c>
      <c r="J60" s="182">
        <f t="shared" si="10"/>
        <v>0</v>
      </c>
      <c r="K60" s="182">
        <f t="shared" si="10"/>
        <v>0</v>
      </c>
      <c r="L60" s="182">
        <f t="shared" si="10"/>
        <v>0</v>
      </c>
      <c r="M60" s="183">
        <f t="shared" si="10"/>
        <v>0</v>
      </c>
      <c r="O60" s="185"/>
      <c r="P60" s="186"/>
      <c r="Q60" s="186"/>
      <c r="R60" s="187"/>
      <c r="S60" s="188"/>
      <c r="T60" s="184"/>
      <c r="U60" s="184"/>
    </row>
    <row r="61" spans="2:21" ht="27.75" customHeight="1">
      <c r="B61" s="145" t="s">
        <v>19</v>
      </c>
      <c r="C61" s="16"/>
      <c r="D61" s="17"/>
      <c r="E61" s="17"/>
      <c r="F61" s="17"/>
      <c r="G61" s="90"/>
      <c r="H61" s="21"/>
      <c r="I61" s="22"/>
      <c r="J61" s="23"/>
      <c r="K61" s="23"/>
      <c r="L61" s="23"/>
      <c r="M61" s="24"/>
      <c r="O61" s="27"/>
      <c r="S61" s="12"/>
    </row>
    <row r="62" spans="2:21" ht="27.75" customHeight="1">
      <c r="B62" s="145"/>
      <c r="C62" s="55"/>
      <c r="D62" s="27"/>
      <c r="E62" s="27"/>
      <c r="F62" s="27"/>
      <c r="G62" s="89"/>
      <c r="H62" s="30"/>
      <c r="I62" s="31"/>
      <c r="J62" s="32"/>
      <c r="K62" s="32"/>
      <c r="L62" s="32"/>
      <c r="M62" s="33"/>
      <c r="O62" s="27"/>
      <c r="S62" s="12"/>
    </row>
    <row r="63" spans="2:21" ht="27.75" customHeight="1">
      <c r="B63" s="145"/>
      <c r="C63" s="55"/>
      <c r="D63" s="27"/>
      <c r="E63" s="27"/>
      <c r="F63" s="27"/>
      <c r="G63" s="89"/>
      <c r="H63" s="30"/>
      <c r="I63" s="31"/>
      <c r="J63" s="32"/>
      <c r="K63" s="32"/>
      <c r="L63" s="32"/>
      <c r="M63" s="33"/>
      <c r="O63" s="27"/>
      <c r="S63" s="12"/>
    </row>
    <row r="64" spans="2:21" ht="27.75" customHeight="1">
      <c r="B64" s="145"/>
      <c r="C64" s="55"/>
      <c r="D64" s="27"/>
      <c r="E64" s="27"/>
      <c r="F64" s="27"/>
      <c r="G64" s="89"/>
      <c r="H64" s="30"/>
      <c r="I64" s="31"/>
      <c r="J64" s="32"/>
      <c r="K64" s="32"/>
      <c r="L64" s="32"/>
      <c r="M64" s="33"/>
      <c r="O64" s="27"/>
      <c r="S64" s="12"/>
    </row>
    <row r="65" spans="1:21" ht="27.75" customHeight="1">
      <c r="B65" s="145"/>
      <c r="C65" s="91"/>
      <c r="D65" s="92"/>
      <c r="E65" s="92"/>
      <c r="F65" s="92"/>
      <c r="G65" s="93"/>
      <c r="H65" s="70"/>
      <c r="I65" s="71"/>
      <c r="J65" s="72"/>
      <c r="K65" s="72"/>
      <c r="L65" s="72"/>
      <c r="M65" s="73"/>
      <c r="O65" s="27"/>
      <c r="S65" s="12"/>
    </row>
    <row r="66" spans="1:21" s="209" customFormat="1" ht="27.75" customHeight="1">
      <c r="B66" s="179"/>
      <c r="C66" s="266" t="s">
        <v>5</v>
      </c>
      <c r="D66" s="266"/>
      <c r="E66" s="267"/>
      <c r="F66" s="267"/>
      <c r="G66" s="267"/>
      <c r="H66" s="210">
        <f t="shared" ref="H66:M66" si="11">SUBTOTAL(9,H61:H65)</f>
        <v>0</v>
      </c>
      <c r="I66" s="211">
        <f t="shared" si="11"/>
        <v>0</v>
      </c>
      <c r="J66" s="212">
        <f t="shared" si="11"/>
        <v>0</v>
      </c>
      <c r="K66" s="212">
        <f t="shared" si="11"/>
        <v>0</v>
      </c>
      <c r="L66" s="212">
        <f t="shared" si="11"/>
        <v>0</v>
      </c>
      <c r="M66" s="213">
        <f t="shared" si="11"/>
        <v>0</v>
      </c>
      <c r="O66" s="185"/>
      <c r="P66" s="186"/>
      <c r="Q66" s="186"/>
      <c r="R66" s="187"/>
      <c r="S66" s="188"/>
      <c r="T66" s="184"/>
      <c r="U66" s="184"/>
    </row>
    <row r="67" spans="1:21" s="80" customFormat="1" ht="33.75" customHeight="1" thickBot="1">
      <c r="B67" s="268" t="s">
        <v>17</v>
      </c>
      <c r="C67" s="269"/>
      <c r="D67" s="269"/>
      <c r="E67" s="269"/>
      <c r="F67" s="269"/>
      <c r="G67" s="269"/>
      <c r="H67" s="147">
        <f t="shared" ref="H67:M67" si="12">SUBTOTAL(9,H56:H66)</f>
        <v>0</v>
      </c>
      <c r="I67" s="148">
        <f t="shared" si="12"/>
        <v>0</v>
      </c>
      <c r="J67" s="149">
        <f t="shared" si="12"/>
        <v>0</v>
      </c>
      <c r="K67" s="149">
        <f t="shared" si="12"/>
        <v>0</v>
      </c>
      <c r="L67" s="149">
        <f t="shared" si="12"/>
        <v>0</v>
      </c>
      <c r="M67" s="150">
        <f t="shared" si="12"/>
        <v>0</v>
      </c>
      <c r="O67" s="28"/>
      <c r="P67" s="28"/>
      <c r="Q67" s="28"/>
      <c r="R67" s="28"/>
      <c r="S67" s="49"/>
      <c r="T67" s="3"/>
      <c r="U67" s="3"/>
    </row>
    <row r="68" spans="1:21">
      <c r="O68" s="28"/>
      <c r="P68" s="28"/>
      <c r="Q68" s="28"/>
      <c r="S68" s="28"/>
    </row>
    <row r="69" spans="1:21" ht="25.9" customHeight="1" thickBot="1">
      <c r="B69" s="94" t="s">
        <v>29</v>
      </c>
      <c r="C69" s="95"/>
      <c r="D69" s="95"/>
      <c r="E69" s="96"/>
      <c r="F69" s="96"/>
      <c r="G69" s="96"/>
      <c r="H69" s="95"/>
      <c r="I69" s="95"/>
      <c r="J69" s="95"/>
      <c r="K69" s="95"/>
      <c r="L69" s="95"/>
      <c r="M69" s="95"/>
    </row>
    <row r="70" spans="1:21" s="80" customFormat="1" ht="40.5" customHeight="1">
      <c r="A70" s="97"/>
      <c r="B70" s="161" t="s">
        <v>13</v>
      </c>
      <c r="C70" s="270"/>
      <c r="D70" s="271"/>
      <c r="E70" s="271"/>
      <c r="F70" s="271"/>
      <c r="G70" s="271"/>
      <c r="H70" s="162">
        <f>SUM(I70:M70)</f>
        <v>0</v>
      </c>
      <c r="I70" s="163">
        <f>IF(I53-I67&gt;0,I53-I67,0)</f>
        <v>0</v>
      </c>
      <c r="J70" s="164">
        <f>IF(J53-J67&gt;0,J53-J67,0)</f>
        <v>0</v>
      </c>
      <c r="K70" s="164">
        <f>IF(K53-K67&gt;0,K53-K67,0)</f>
        <v>0</v>
      </c>
      <c r="L70" s="164">
        <f>IF(L53-L67&gt;0,L53-L67,0)</f>
        <v>0</v>
      </c>
      <c r="M70" s="165">
        <f>IF(M53-M67&gt;0,M53-M67,0)</f>
        <v>0</v>
      </c>
      <c r="O70" s="3"/>
      <c r="P70" s="3"/>
      <c r="Q70" s="3"/>
      <c r="R70" s="3"/>
      <c r="S70" s="3"/>
      <c r="T70" s="3"/>
      <c r="U70" s="3"/>
    </row>
    <row r="71" spans="1:21" ht="27.75" customHeight="1">
      <c r="A71" s="98"/>
      <c r="B71" s="99" t="s">
        <v>1</v>
      </c>
      <c r="C71" s="263" t="s">
        <v>35</v>
      </c>
      <c r="D71" s="250"/>
      <c r="E71" s="250"/>
      <c r="F71" s="250"/>
      <c r="G71" s="250"/>
      <c r="H71" s="100">
        <f>SUM(I71:M71)</f>
        <v>0</v>
      </c>
      <c r="I71" s="31">
        <f>ROUNDDOWN(I70,-3)</f>
        <v>0</v>
      </c>
      <c r="J71" s="32">
        <f t="shared" ref="J71:M71" si="13">ROUNDDOWN(J70,-3)</f>
        <v>0</v>
      </c>
      <c r="K71" s="32">
        <f t="shared" si="13"/>
        <v>0</v>
      </c>
      <c r="L71" s="32">
        <f t="shared" si="13"/>
        <v>0</v>
      </c>
      <c r="M71" s="33">
        <f t="shared" si="13"/>
        <v>0</v>
      </c>
    </row>
    <row r="72" spans="1:21" ht="27.75" customHeight="1">
      <c r="A72" s="98"/>
      <c r="B72" s="99" t="s">
        <v>20</v>
      </c>
      <c r="C72" s="263" t="s">
        <v>40</v>
      </c>
      <c r="D72" s="250"/>
      <c r="E72" s="250"/>
      <c r="F72" s="250"/>
      <c r="G72" s="272"/>
      <c r="H72" s="101">
        <f>-6000000*K3-30000000</f>
        <v>-60000000</v>
      </c>
      <c r="I72" s="31"/>
      <c r="J72" s="32"/>
      <c r="K72" s="32"/>
      <c r="L72" s="55"/>
      <c r="M72" s="33"/>
    </row>
    <row r="73" spans="1:21" ht="27.75" customHeight="1">
      <c r="A73" s="98"/>
      <c r="B73" s="99" t="s">
        <v>32</v>
      </c>
      <c r="C73" s="263"/>
      <c r="D73" s="250"/>
      <c r="E73" s="250"/>
      <c r="F73" s="250"/>
      <c r="G73" s="250"/>
      <c r="H73" s="101">
        <f>H71+H72</f>
        <v>-60000000</v>
      </c>
      <c r="I73" s="31"/>
      <c r="J73" s="32"/>
      <c r="K73" s="32"/>
      <c r="L73" s="55"/>
      <c r="M73" s="33"/>
    </row>
    <row r="74" spans="1:21" ht="27.75" customHeight="1">
      <c r="A74" s="98"/>
      <c r="B74" s="166" t="s">
        <v>14</v>
      </c>
      <c r="C74" s="167"/>
      <c r="D74" s="168"/>
      <c r="E74" s="169"/>
      <c r="F74" s="168"/>
      <c r="G74" s="170"/>
      <c r="H74" s="171">
        <f>T87</f>
        <v>0</v>
      </c>
      <c r="I74" s="172"/>
      <c r="J74" s="173"/>
      <c r="K74" s="173"/>
      <c r="L74" s="174"/>
      <c r="M74" s="175"/>
    </row>
    <row r="75" spans="1:21" ht="27.75" customHeight="1">
      <c r="A75" s="98"/>
      <c r="B75" s="152" t="s">
        <v>15</v>
      </c>
      <c r="C75" s="262"/>
      <c r="D75" s="262"/>
      <c r="E75" s="262"/>
      <c r="F75" s="262"/>
      <c r="G75" s="262"/>
      <c r="H75" s="153">
        <f>IF(H70=0,0,H70/$H$70)</f>
        <v>0</v>
      </c>
      <c r="I75" s="154">
        <f>IF(H75=0,0,ROUNDUP(I71/$H$71,10))</f>
        <v>0</v>
      </c>
      <c r="J75" s="155">
        <f>IF(H75=0,0,ROUNDUP(J71/$H$71,10))</f>
        <v>0</v>
      </c>
      <c r="K75" s="155">
        <f>IF(H75=0,0,ROUNDUP(K71/$H$71,10))</f>
        <v>0</v>
      </c>
      <c r="L75" s="155">
        <f>IF(H75=0,0,ROUNDUP(L71/$H$71,10))</f>
        <v>0</v>
      </c>
      <c r="M75" s="156">
        <f>H75-I75-J75-K75-L75</f>
        <v>0</v>
      </c>
    </row>
    <row r="76" spans="1:21" ht="27.75" customHeight="1">
      <c r="A76" s="98"/>
      <c r="B76" s="99" t="s">
        <v>16</v>
      </c>
      <c r="C76" s="263"/>
      <c r="D76" s="250"/>
      <c r="E76" s="250"/>
      <c r="F76" s="250"/>
      <c r="G76" s="250"/>
      <c r="H76" s="100">
        <f t="shared" ref="H76" si="14">SUM(I76:M76)</f>
        <v>0</v>
      </c>
      <c r="I76" s="31">
        <f>ROUNDDOWN($H$74*I75,0)</f>
        <v>0</v>
      </c>
      <c r="J76" s="32">
        <f>ROUNDDOWN($H$74*J75,0)</f>
        <v>0</v>
      </c>
      <c r="K76" s="32">
        <f>ROUNDDOWN($H$74*K75,0)</f>
        <v>0</v>
      </c>
      <c r="L76" s="32">
        <f>ROUNDDOWN($H$74*L75,0)</f>
        <v>0</v>
      </c>
      <c r="M76" s="33">
        <f>ROUNDDOWN($H$74*M75,0)</f>
        <v>0</v>
      </c>
    </row>
    <row r="77" spans="1:21" ht="27.75" customHeight="1">
      <c r="A77" s="98"/>
      <c r="B77" s="99" t="s">
        <v>7</v>
      </c>
      <c r="C77" s="102"/>
      <c r="D77" s="28"/>
      <c r="E77" s="28"/>
      <c r="F77" s="28"/>
      <c r="G77" s="79"/>
      <c r="H77" s="103">
        <f>IF(L3=0,0,IF(H74&gt;0,-ROUNDDOWN(IF(H71/2&gt;160000000,IF(H74/2&gt;I76,H74/H71*I71,H74/2),IF(I71&gt;160000000,H74/H71*160000000,H74/H71*I71)),0),0))</f>
        <v>0</v>
      </c>
      <c r="I77" s="45">
        <f>H77</f>
        <v>0</v>
      </c>
      <c r="J77" s="46"/>
      <c r="K77" s="46"/>
      <c r="L77" s="104"/>
      <c r="M77" s="33"/>
      <c r="U77" s="48"/>
    </row>
    <row r="78" spans="1:21" s="80" customFormat="1" ht="33" customHeight="1" thickBot="1">
      <c r="A78" s="97"/>
      <c r="B78" s="264" t="s">
        <v>51</v>
      </c>
      <c r="C78" s="265"/>
      <c r="D78" s="265"/>
      <c r="E78" s="265"/>
      <c r="F78" s="265"/>
      <c r="G78" s="265"/>
      <c r="H78" s="157">
        <f>SUM(I78:M78)</f>
        <v>0</v>
      </c>
      <c r="I78" s="158">
        <f>ROUNDDOWN(IF(SUM(I76:I77)&gt;0,SUM(I76:I77),0),-2)</f>
        <v>0</v>
      </c>
      <c r="J78" s="159">
        <f>ROUNDDOWN(IF(SUM(J76:J77)&gt;0,SUM(J76:J77),0),-2)</f>
        <v>0</v>
      </c>
      <c r="K78" s="159">
        <f>ROUNDDOWN(IF(SUM(K76:K77)&gt;0,SUM(K76:K77),0),-2)</f>
        <v>0</v>
      </c>
      <c r="L78" s="159">
        <f>ROUNDDOWN(IF(SUM(L76:L77)&gt;0,SUM(L76:L77),0),-2)</f>
        <v>0</v>
      </c>
      <c r="M78" s="160">
        <f>ROUNDDOWN(IF(SUM(M76:M77)&gt;0,SUM(M76:M77),0),-2)</f>
        <v>0</v>
      </c>
      <c r="O78" s="3"/>
      <c r="P78" s="3"/>
      <c r="Q78" s="3"/>
      <c r="R78" s="3"/>
      <c r="S78" s="3"/>
      <c r="T78" s="3"/>
      <c r="U78" s="3"/>
    </row>
    <row r="79" spans="1:21">
      <c r="B79" s="215" t="s">
        <v>78</v>
      </c>
      <c r="C79" s="214"/>
      <c r="D79" s="214"/>
      <c r="E79" s="214"/>
      <c r="F79" s="214"/>
      <c r="G79" s="214"/>
      <c r="H79" s="214"/>
      <c r="I79" s="214"/>
      <c r="J79" s="214"/>
      <c r="K79" s="214"/>
      <c r="L79" s="214"/>
      <c r="M79" s="214"/>
      <c r="N79" s="214"/>
      <c r="U79" s="1"/>
    </row>
    <row r="80" spans="1:21" ht="23" thickBot="1">
      <c r="B80" s="2"/>
      <c r="C80" s="2"/>
      <c r="D80" s="2"/>
      <c r="U80" s="1"/>
    </row>
    <row r="81" spans="2:21" ht="23" thickBot="1">
      <c r="B81" s="2"/>
      <c r="C81" s="2"/>
      <c r="D81" s="2"/>
      <c r="O81" s="105" t="s">
        <v>0</v>
      </c>
      <c r="P81" s="105" t="s">
        <v>46</v>
      </c>
      <c r="Q81" s="105" t="s">
        <v>1</v>
      </c>
      <c r="R81" s="105" t="s">
        <v>2</v>
      </c>
      <c r="S81" s="105" t="s">
        <v>3</v>
      </c>
      <c r="T81" s="105" t="s">
        <v>4</v>
      </c>
      <c r="U81" s="106"/>
    </row>
    <row r="82" spans="2:21">
      <c r="B82" s="2"/>
      <c r="C82" s="2"/>
      <c r="D82" s="2"/>
      <c r="O82" s="107">
        <f>I7</f>
        <v>0</v>
      </c>
      <c r="P82" s="108">
        <f>IF(L3=1,IF(M3=0,1,2),M3)</f>
        <v>2</v>
      </c>
      <c r="Q82" s="109">
        <f>ROUNDDOWN((H73)/P82,-3)</f>
        <v>-30000000</v>
      </c>
      <c r="R82" s="110">
        <f>IF(Q82&gt;0,LOOKUP(Q82,$O$91:$O$98,$P$91:$P$98),0)</f>
        <v>0</v>
      </c>
      <c r="S82" s="111">
        <f>IF(Q82&gt;0,LOOKUP(Q82,$O$91:$O$98,$Q$91:$Q$98),0)</f>
        <v>0</v>
      </c>
      <c r="T82" s="111">
        <f>(Q82*R82-S82)</f>
        <v>0</v>
      </c>
      <c r="U82" s="106"/>
    </row>
    <row r="83" spans="2:21">
      <c r="B83" s="2"/>
      <c r="C83" s="2"/>
      <c r="D83" s="2"/>
      <c r="O83" s="112">
        <f>J7</f>
        <v>0</v>
      </c>
      <c r="P83" s="108">
        <f>IF($K$3&lt;2,0,IF($L$3=1,2*$M$3,$M$3))</f>
        <v>8</v>
      </c>
      <c r="Q83" s="113">
        <f>IF(P83=0,0,ROUNDDOWN(($H$73)/P83,-3))</f>
        <v>-7500000</v>
      </c>
      <c r="R83" s="114">
        <f>IF(Q83&gt;0,LOOKUP(Q83,$O$91:$O$98,$P$91:$P$98),0)</f>
        <v>0</v>
      </c>
      <c r="S83" s="115">
        <f>IF(Q83&gt;0,LOOKUP(Q83,$O$91:$O$98,$Q$91:$Q$98),0)</f>
        <v>0</v>
      </c>
      <c r="T83" s="115">
        <f>(Q83*R83-S83)</f>
        <v>0</v>
      </c>
      <c r="U83" s="106"/>
    </row>
    <row r="84" spans="2:21">
      <c r="B84" s="2"/>
      <c r="C84" s="2"/>
      <c r="D84" s="2"/>
      <c r="O84" s="112">
        <f>K7</f>
        <v>0</v>
      </c>
      <c r="P84" s="108">
        <f>IF($K$3&lt;3,0,IF($L$3=1,2*$M$3,$M$3))</f>
        <v>8</v>
      </c>
      <c r="Q84" s="113">
        <f>IF(P84=0,0,ROUNDDOWN(($H$73)/P84,-3))</f>
        <v>-7500000</v>
      </c>
      <c r="R84" s="114">
        <f>IF(Q84&gt;0,LOOKUP(Q84,$O$91:$O$98,$P$91:$P$98),0)</f>
        <v>0</v>
      </c>
      <c r="S84" s="115">
        <f>IF(Q84&gt;0,LOOKUP(Q84,$O$91:$O$98,$Q$91:$Q$98),0)</f>
        <v>0</v>
      </c>
      <c r="T84" s="115">
        <f>(Q84*R84-S84)</f>
        <v>0</v>
      </c>
      <c r="U84" s="106"/>
    </row>
    <row r="85" spans="2:21">
      <c r="B85" s="2"/>
      <c r="C85" s="2"/>
      <c r="D85" s="2"/>
      <c r="O85" s="112">
        <f>L7</f>
        <v>0</v>
      </c>
      <c r="P85" s="108">
        <f>IF($K$3&lt;4,0,IF($L$3=1,2*$M$3,$M$3))</f>
        <v>8</v>
      </c>
      <c r="Q85" s="113">
        <f t="shared" ref="Q85:Q86" si="15">IF(P85=0,0,ROUNDDOWN(($H$73)/P85,-3))</f>
        <v>-7500000</v>
      </c>
      <c r="R85" s="114">
        <f>IF(Q85&gt;0,LOOKUP(Q85,$O$91:$O$98,$P$91:$P$98),0)</f>
        <v>0</v>
      </c>
      <c r="S85" s="115">
        <f>IF(Q85&gt;0,LOOKUP(Q85,$O$91:$O$98,$Q$91:$Q$98),0)</f>
        <v>0</v>
      </c>
      <c r="T85" s="115">
        <f>(Q85*R85-S85)</f>
        <v>0</v>
      </c>
      <c r="U85" s="106"/>
    </row>
    <row r="86" spans="2:21" ht="23" thickBot="1">
      <c r="B86" s="2"/>
      <c r="C86" s="2"/>
      <c r="D86" s="2"/>
      <c r="O86" s="116">
        <f>M7</f>
        <v>0</v>
      </c>
      <c r="P86" s="108">
        <f>IF($K$3&lt;5,0,IF($L$3=1,2*$M$3,$M$3))</f>
        <v>8</v>
      </c>
      <c r="Q86" s="113">
        <f t="shared" si="15"/>
        <v>-7500000</v>
      </c>
      <c r="R86" s="117">
        <f>IF(Q86&gt;0,LOOKUP(Q86,$O$91:$O$98,$P$91:$P$98),0)</f>
        <v>0</v>
      </c>
      <c r="S86" s="118">
        <f>IF(Q86&gt;0,LOOKUP(Q86,$O$91:$O$98,$Q$91:$Q$98),0)</f>
        <v>0</v>
      </c>
      <c r="T86" s="118">
        <f>(Q86*R86-S86)</f>
        <v>0</v>
      </c>
      <c r="U86" s="106"/>
    </row>
    <row r="87" spans="2:21" ht="23.5" thickTop="1" thickBot="1">
      <c r="B87" s="2"/>
      <c r="C87" s="2"/>
      <c r="D87" s="2"/>
      <c r="O87" s="119" t="s">
        <v>5</v>
      </c>
      <c r="P87" s="120"/>
      <c r="Q87" s="121">
        <f>SUM(Q82:Q86)</f>
        <v>-60000000</v>
      </c>
      <c r="R87" s="122"/>
      <c r="S87" s="120"/>
      <c r="T87" s="123">
        <f>ROUNDDOWN(T82+T83+T84+T85+T86,-2)</f>
        <v>0</v>
      </c>
      <c r="U87" s="106"/>
    </row>
    <row r="88" spans="2:21">
      <c r="B88" s="2"/>
      <c r="C88" s="2"/>
      <c r="D88" s="2"/>
      <c r="O88" s="124"/>
      <c r="P88" s="124"/>
      <c r="Q88" s="124"/>
      <c r="R88" s="124"/>
      <c r="S88" s="124"/>
      <c r="T88" s="124"/>
      <c r="U88" s="106"/>
    </row>
    <row r="89" spans="2:21">
      <c r="B89" s="2"/>
      <c r="C89" s="2"/>
      <c r="D89" s="2"/>
      <c r="O89" s="124"/>
      <c r="P89" s="124"/>
      <c r="Q89" s="124"/>
      <c r="R89" s="124"/>
      <c r="S89" s="124"/>
      <c r="T89" s="124"/>
      <c r="U89" s="106"/>
    </row>
    <row r="90" spans="2:21">
      <c r="B90" s="2"/>
      <c r="C90" s="2"/>
      <c r="D90" s="2"/>
      <c r="O90" s="124"/>
      <c r="P90" s="124"/>
      <c r="Q90" s="125"/>
      <c r="R90" s="126"/>
      <c r="S90" s="124"/>
      <c r="T90" s="124"/>
      <c r="U90" s="106"/>
    </row>
    <row r="91" spans="2:21">
      <c r="B91" s="2"/>
      <c r="C91" s="2"/>
      <c r="D91" s="2"/>
      <c r="O91" s="127">
        <v>0</v>
      </c>
      <c r="P91" s="128">
        <v>0.1</v>
      </c>
      <c r="Q91" s="127">
        <v>0</v>
      </c>
      <c r="R91" s="129"/>
      <c r="S91" s="124"/>
      <c r="T91" s="124"/>
      <c r="U91" s="106"/>
    </row>
    <row r="92" spans="2:21">
      <c r="B92" s="2"/>
      <c r="C92" s="2"/>
      <c r="D92" s="2"/>
      <c r="O92" s="130">
        <v>10000001</v>
      </c>
      <c r="P92" s="131">
        <v>0.15</v>
      </c>
      <c r="Q92" s="130">
        <v>500000</v>
      </c>
      <c r="R92" s="129"/>
      <c r="S92" s="124"/>
      <c r="T92" s="124"/>
      <c r="U92" s="106"/>
    </row>
    <row r="93" spans="2:21">
      <c r="B93" s="2"/>
      <c r="C93" s="2"/>
      <c r="D93" s="2"/>
      <c r="O93" s="130">
        <v>30000001</v>
      </c>
      <c r="P93" s="131">
        <v>0.2</v>
      </c>
      <c r="Q93" s="130">
        <v>2000000</v>
      </c>
      <c r="R93" s="132"/>
      <c r="S93" s="124"/>
      <c r="T93" s="124"/>
      <c r="U93" s="106"/>
    </row>
    <row r="94" spans="2:21">
      <c r="B94" s="2"/>
      <c r="C94" s="2"/>
      <c r="D94" s="2"/>
      <c r="O94" s="130">
        <v>50000001</v>
      </c>
      <c r="P94" s="131">
        <v>0.3</v>
      </c>
      <c r="Q94" s="130">
        <v>7000000</v>
      </c>
      <c r="R94" s="132"/>
      <c r="S94" s="124"/>
      <c r="T94" s="124"/>
      <c r="U94" s="106"/>
    </row>
    <row r="95" spans="2:21">
      <c r="B95" s="2"/>
      <c r="C95" s="2"/>
      <c r="D95" s="2"/>
      <c r="O95" s="130">
        <v>100000001</v>
      </c>
      <c r="P95" s="131">
        <v>0.4</v>
      </c>
      <c r="Q95" s="130">
        <v>17000000</v>
      </c>
      <c r="R95" s="132"/>
      <c r="S95" s="124"/>
      <c r="T95" s="124"/>
      <c r="U95" s="106"/>
    </row>
    <row r="96" spans="2:21">
      <c r="B96" s="2"/>
      <c r="C96" s="2"/>
      <c r="D96" s="2"/>
      <c r="O96" s="130">
        <v>200000001</v>
      </c>
      <c r="P96" s="131">
        <v>0.45</v>
      </c>
      <c r="Q96" s="130">
        <v>27000000</v>
      </c>
      <c r="R96" s="132"/>
      <c r="S96" s="124"/>
      <c r="T96" s="124"/>
      <c r="U96" s="106"/>
    </row>
    <row r="97" spans="2:21">
      <c r="B97" s="2"/>
      <c r="C97" s="2"/>
      <c r="D97" s="2"/>
      <c r="O97" s="130">
        <v>300000001</v>
      </c>
      <c r="P97" s="131">
        <v>0.5</v>
      </c>
      <c r="Q97" s="130">
        <v>42000000</v>
      </c>
      <c r="R97" s="132"/>
      <c r="S97" s="124"/>
      <c r="T97" s="124"/>
      <c r="U97" s="106"/>
    </row>
    <row r="98" spans="2:21">
      <c r="B98" s="2"/>
      <c r="C98" s="2"/>
      <c r="D98" s="2"/>
      <c r="O98" s="133">
        <v>600000001</v>
      </c>
      <c r="P98" s="134">
        <v>0.55000000000000004</v>
      </c>
      <c r="Q98" s="133">
        <v>72000000</v>
      </c>
      <c r="R98" s="132"/>
      <c r="S98" s="124"/>
      <c r="T98" s="124"/>
      <c r="U98" s="106"/>
    </row>
    <row r="99" spans="2:21">
      <c r="B99" s="2"/>
      <c r="C99" s="2"/>
      <c r="D99" s="2"/>
      <c r="U99" s="1"/>
    </row>
    <row r="100" spans="2:21">
      <c r="B100" s="2"/>
      <c r="C100" s="2"/>
      <c r="D100" s="2"/>
      <c r="U100" s="1"/>
    </row>
    <row r="101" spans="2:21">
      <c r="B101" s="2"/>
      <c r="C101" s="2"/>
      <c r="D101" s="2"/>
      <c r="P101" s="1"/>
      <c r="Q101" s="1"/>
      <c r="R101" s="1"/>
      <c r="S101" s="1"/>
      <c r="T101" s="1"/>
      <c r="U101" s="1"/>
    </row>
    <row r="102" spans="2:21">
      <c r="B102" s="2"/>
      <c r="C102" s="2"/>
      <c r="D102" s="2"/>
      <c r="P102" s="1"/>
      <c r="Q102" s="1"/>
      <c r="R102" s="1"/>
      <c r="S102" s="1"/>
      <c r="T102" s="1"/>
      <c r="U102" s="1"/>
    </row>
    <row r="103" spans="2:21">
      <c r="L103" s="135"/>
      <c r="P103" s="1"/>
      <c r="Q103" s="1"/>
      <c r="R103" s="1"/>
      <c r="S103" s="1"/>
      <c r="T103" s="1"/>
      <c r="U103" s="1"/>
    </row>
    <row r="104" spans="2:21">
      <c r="L104" s="135"/>
      <c r="P104" s="1"/>
      <c r="Q104" s="1"/>
      <c r="R104" s="1"/>
      <c r="S104" s="1"/>
      <c r="T104" s="1"/>
      <c r="U104" s="1"/>
    </row>
    <row r="105" spans="2:21">
      <c r="L105" s="135"/>
      <c r="P105" s="1"/>
      <c r="Q105" s="1"/>
      <c r="R105" s="1"/>
      <c r="S105" s="1"/>
      <c r="T105" s="1"/>
      <c r="U105" s="1"/>
    </row>
    <row r="106" spans="2:21">
      <c r="L106" s="135"/>
      <c r="P106" s="1"/>
      <c r="Q106" s="1"/>
      <c r="R106" s="1"/>
      <c r="S106" s="1"/>
      <c r="T106" s="1"/>
      <c r="U106" s="1"/>
    </row>
    <row r="107" spans="2:21">
      <c r="L107" s="135"/>
      <c r="P107" s="1"/>
      <c r="Q107" s="1"/>
      <c r="R107" s="1"/>
      <c r="S107" s="1"/>
      <c r="T107" s="1"/>
      <c r="U107" s="1"/>
    </row>
    <row r="108" spans="2:21">
      <c r="L108" s="135"/>
      <c r="P108" s="1"/>
      <c r="Q108" s="1"/>
      <c r="R108" s="1"/>
      <c r="S108" s="1"/>
      <c r="T108" s="1"/>
      <c r="U108" s="1"/>
    </row>
    <row r="109" spans="2:21">
      <c r="L109" s="135"/>
      <c r="P109" s="1"/>
      <c r="Q109" s="1"/>
      <c r="R109" s="1"/>
      <c r="S109" s="1"/>
      <c r="T109" s="1"/>
      <c r="U109" s="1"/>
    </row>
    <row r="110" spans="2:21">
      <c r="G110" s="136"/>
      <c r="H110" s="135"/>
      <c r="I110" s="135"/>
      <c r="J110" s="135"/>
      <c r="K110" s="135"/>
      <c r="L110" s="135"/>
      <c r="P110" s="1"/>
      <c r="Q110" s="1"/>
      <c r="R110" s="1"/>
      <c r="S110" s="1"/>
      <c r="T110" s="1"/>
      <c r="U110" s="1"/>
    </row>
    <row r="111" spans="2:21">
      <c r="P111" s="1"/>
      <c r="Q111" s="1"/>
      <c r="R111" s="1"/>
      <c r="S111" s="1"/>
      <c r="T111" s="1"/>
      <c r="U111" s="1"/>
    </row>
    <row r="112" spans="2:21">
      <c r="P112" s="1"/>
      <c r="Q112" s="1"/>
      <c r="R112" s="1"/>
      <c r="S112" s="1"/>
      <c r="T112" s="1"/>
      <c r="U112" s="1"/>
    </row>
    <row r="113" spans="16:21">
      <c r="P113" s="1"/>
      <c r="Q113" s="1"/>
      <c r="R113" s="1"/>
      <c r="S113" s="1"/>
      <c r="T113" s="1"/>
      <c r="U113" s="1"/>
    </row>
    <row r="114" spans="16:21">
      <c r="P114" s="1"/>
      <c r="Q114" s="1"/>
      <c r="R114" s="1"/>
      <c r="S114" s="1"/>
      <c r="T114" s="1"/>
      <c r="U114" s="1"/>
    </row>
    <row r="115" spans="16:21">
      <c r="P115" s="1"/>
      <c r="Q115" s="1"/>
      <c r="R115" s="1"/>
      <c r="S115" s="1"/>
      <c r="T115" s="1"/>
      <c r="U115" s="1"/>
    </row>
    <row r="116" spans="16:21">
      <c r="P116" s="1"/>
      <c r="Q116" s="1"/>
      <c r="R116" s="1"/>
      <c r="S116" s="1"/>
      <c r="T116" s="1"/>
      <c r="U116" s="1"/>
    </row>
    <row r="117" spans="16:21">
      <c r="P117" s="1"/>
      <c r="Q117" s="1"/>
      <c r="R117" s="1"/>
      <c r="S117" s="1"/>
      <c r="T117" s="1"/>
      <c r="U117" s="1"/>
    </row>
    <row r="118" spans="16:21">
      <c r="P118" s="1"/>
      <c r="Q118" s="1"/>
      <c r="R118" s="1"/>
      <c r="S118" s="1"/>
      <c r="T118" s="1"/>
      <c r="U118" s="1"/>
    </row>
    <row r="119" spans="16:21">
      <c r="P119" s="1"/>
      <c r="Q119" s="1"/>
      <c r="R119" s="1"/>
      <c r="S119" s="1"/>
      <c r="T119" s="1"/>
      <c r="U119" s="1"/>
    </row>
  </sheetData>
  <sheetProtection algorithmName="SHA-512" hashValue="B+/YJVKWCRlsRI74YzgVtwIIiPHAtbqVxzM+kn7Jj+1/6WYzj/Ufl3pXQ8KOs6Mt/xz8ZaucblQnkY6SbsAujg==" saltValue="MpMndXT+HJhgh3JIhEpXEg==" spinCount="100000" sheet="1" formatColumns="0" formatRows="0" insertColumns="0" insertRows="0" insertHyperlinks="0" deleteColumns="0" deleteRows="0" selectLockedCells="1" sort="0" autoFilter="0" pivotTables="0"/>
  <mergeCells count="53">
    <mergeCell ref="B6:D7"/>
    <mergeCell ref="E6:E7"/>
    <mergeCell ref="F6:G6"/>
    <mergeCell ref="H6:H7"/>
    <mergeCell ref="F7:G7"/>
    <mergeCell ref="B2:H3"/>
    <mergeCell ref="I2:J2"/>
    <mergeCell ref="I3:J3"/>
    <mergeCell ref="O4:O5"/>
    <mergeCell ref="P4:P5"/>
    <mergeCell ref="F25:G25"/>
    <mergeCell ref="C14:G14"/>
    <mergeCell ref="C15:D15"/>
    <mergeCell ref="C16:D16"/>
    <mergeCell ref="C17:D17"/>
    <mergeCell ref="C18:G18"/>
    <mergeCell ref="F19:G19"/>
    <mergeCell ref="F20:G20"/>
    <mergeCell ref="F21:G21"/>
    <mergeCell ref="F22:G22"/>
    <mergeCell ref="F23:G23"/>
    <mergeCell ref="F24:G24"/>
    <mergeCell ref="C43:G43"/>
    <mergeCell ref="C26:G26"/>
    <mergeCell ref="C30:G30"/>
    <mergeCell ref="C34:G34"/>
    <mergeCell ref="C38:G38"/>
    <mergeCell ref="C39:D39"/>
    <mergeCell ref="E39:F39"/>
    <mergeCell ref="C40:D40"/>
    <mergeCell ref="E40:F40"/>
    <mergeCell ref="C41:D41"/>
    <mergeCell ref="E41:F41"/>
    <mergeCell ref="C42:G42"/>
    <mergeCell ref="B67:G67"/>
    <mergeCell ref="E44:F44"/>
    <mergeCell ref="C46:G46"/>
    <mergeCell ref="C47:G47"/>
    <mergeCell ref="D48:G48"/>
    <mergeCell ref="D49:G49"/>
    <mergeCell ref="D50:G50"/>
    <mergeCell ref="D51:G51"/>
    <mergeCell ref="C52:G52"/>
    <mergeCell ref="B53:G53"/>
    <mergeCell ref="C60:G60"/>
    <mergeCell ref="C66:G66"/>
    <mergeCell ref="B78:G78"/>
    <mergeCell ref="C70:G70"/>
    <mergeCell ref="C71:G71"/>
    <mergeCell ref="C72:G72"/>
    <mergeCell ref="C73:G73"/>
    <mergeCell ref="C75:G75"/>
    <mergeCell ref="C76:G76"/>
  </mergeCells>
  <phoneticPr fontId="1"/>
  <conditionalFormatting sqref="H19:M25 H8:M10 H37:M37 H17:M17 H40:M42 H27:M29 H46:M46 H61:M65 H56:M59 H39">
    <cfRule type="expression" dxfId="40" priority="41">
      <formula>H8-INT(H8)&gt;0</formula>
    </cfRule>
    <cfRule type="expression" priority="42">
      <formula>H8+$P$43-INT(A10)&gt;0</formula>
    </cfRule>
  </conditionalFormatting>
  <conditionalFormatting sqref="F6:G6">
    <cfRule type="expression" dxfId="39" priority="40">
      <formula>#REF!="未チェック"</formula>
    </cfRule>
  </conditionalFormatting>
  <conditionalFormatting sqref="F7:G7">
    <cfRule type="expression" dxfId="38" priority="39">
      <formula>#REF!="未チェック"</formula>
    </cfRule>
  </conditionalFormatting>
  <conditionalFormatting sqref="F7:G7">
    <cfRule type="expression" priority="38">
      <formula>#REF!="未チェック"</formula>
    </cfRule>
  </conditionalFormatting>
  <conditionalFormatting sqref="I6">
    <cfRule type="expression" dxfId="37" priority="37">
      <formula>#REF!="未チェック"</formula>
    </cfRule>
  </conditionalFormatting>
  <conditionalFormatting sqref="I7">
    <cfRule type="expression" dxfId="36" priority="36">
      <formula>#REF!="未チェック"</formula>
    </cfRule>
  </conditionalFormatting>
  <conditionalFormatting sqref="J6">
    <cfRule type="expression" dxfId="35" priority="35">
      <formula>#REF!="未チェック"</formula>
    </cfRule>
  </conditionalFormatting>
  <conditionalFormatting sqref="L6">
    <cfRule type="expression" dxfId="34" priority="33">
      <formula>#REF!="未チェック"</formula>
    </cfRule>
    <cfRule type="expression" dxfId="33" priority="34">
      <formula>#REF!="未チェック"</formula>
    </cfRule>
  </conditionalFormatting>
  <conditionalFormatting sqref="L7">
    <cfRule type="expression" dxfId="32" priority="31">
      <formula>#REF!="未チェック"</formula>
    </cfRule>
    <cfRule type="expression" priority="32">
      <formula>#REF!="未チェック"</formula>
    </cfRule>
  </conditionalFormatting>
  <conditionalFormatting sqref="M6">
    <cfRule type="expression" dxfId="31" priority="29">
      <formula>#REF!="未チェック"</formula>
    </cfRule>
    <cfRule type="expression" priority="30">
      <formula>#REF!="未チェック"</formula>
    </cfRule>
  </conditionalFormatting>
  <conditionalFormatting sqref="M7">
    <cfRule type="expression" dxfId="30" priority="28">
      <formula>#REF!="未チェック"</formula>
    </cfRule>
  </conditionalFormatting>
  <conditionalFormatting sqref="K6">
    <cfRule type="expression" dxfId="29" priority="27">
      <formula>#REF!="未チェック"</formula>
    </cfRule>
  </conditionalFormatting>
  <conditionalFormatting sqref="K7">
    <cfRule type="expression" dxfId="28" priority="26">
      <formula>#REF!="未チェック"</formula>
    </cfRule>
  </conditionalFormatting>
  <conditionalFormatting sqref="J7">
    <cfRule type="expression" dxfId="27" priority="25">
      <formula>#REF!="未チェック"</formula>
    </cfRule>
  </conditionalFormatting>
  <conditionalFormatting sqref="H32:M32 H15:M16 H11:M13 H36:M36 H45:M45 H48:M51 H31 H35 H44">
    <cfRule type="expression" dxfId="26" priority="43">
      <formula>H11-INT(H11)&gt;0</formula>
    </cfRule>
    <cfRule type="expression" priority="44">
      <formula>H11+$P$43-INT(#REF!)&gt;0</formula>
    </cfRule>
  </conditionalFormatting>
  <conditionalFormatting sqref="H33:M33">
    <cfRule type="expression" dxfId="25" priority="45">
      <formula>H33-INT(H33)&gt;0</formula>
    </cfRule>
    <cfRule type="expression" priority="46">
      <formula>H33+$P$43-INT(A34)&gt;0</formula>
    </cfRule>
  </conditionalFormatting>
  <conditionalFormatting sqref="M56:M67 M70:M78 M6:M30 M32:M34 M36:M38 M40:M43 M45:M53">
    <cfRule type="expression" dxfId="24" priority="47">
      <formula>$K$3&lt;5</formula>
    </cfRule>
  </conditionalFormatting>
  <conditionalFormatting sqref="M6:M7 M53 M67 M75 M78">
    <cfRule type="expression" dxfId="23" priority="48">
      <formula>$K$3&lt;5</formula>
    </cfRule>
  </conditionalFormatting>
  <conditionalFormatting sqref="L56:L67 L70:L78 L6:L30 L32:L34 L36:L38 L40:L43 L45:L53">
    <cfRule type="expression" dxfId="22" priority="49">
      <formula>$K$3&lt;4</formula>
    </cfRule>
  </conditionalFormatting>
  <conditionalFormatting sqref="K56:K67 K70:K78 K6:K30 K32:K34 K36:K38 K40:K43 K45:K53">
    <cfRule type="expression" dxfId="21" priority="50">
      <formula>$K$3&lt;3</formula>
    </cfRule>
  </conditionalFormatting>
  <conditionalFormatting sqref="J56:J67 J70:J78 J6:J30 J32:J34 J36:J38 J40:J43 J45:J53">
    <cfRule type="expression" dxfId="20" priority="51">
      <formula>$K$3&lt;2</formula>
    </cfRule>
  </conditionalFormatting>
  <conditionalFormatting sqref="I31:M31">
    <cfRule type="expression" dxfId="19" priority="19">
      <formula>I31-INT(I31)&gt;0</formula>
    </cfRule>
    <cfRule type="expression" priority="20">
      <formula>I31+$P$43-INT(B33)&gt;0</formula>
    </cfRule>
  </conditionalFormatting>
  <conditionalFormatting sqref="M31">
    <cfRule type="expression" dxfId="18" priority="21">
      <formula>$K$3&lt;5</formula>
    </cfRule>
  </conditionalFormatting>
  <conditionalFormatting sqref="L31">
    <cfRule type="expression" dxfId="17" priority="22">
      <formula>$K$3&lt;4</formula>
    </cfRule>
  </conditionalFormatting>
  <conditionalFormatting sqref="K31">
    <cfRule type="expression" dxfId="16" priority="23">
      <formula>$K$3&lt;3</formula>
    </cfRule>
  </conditionalFormatting>
  <conditionalFormatting sqref="J31">
    <cfRule type="expression" dxfId="15" priority="24">
      <formula>$K$3&lt;2</formula>
    </cfRule>
  </conditionalFormatting>
  <conditionalFormatting sqref="I35:M35">
    <cfRule type="expression" dxfId="14" priority="13">
      <formula>I35-INT(I35)&gt;0</formula>
    </cfRule>
    <cfRule type="expression" priority="14">
      <formula>I35+$P$43-INT(B37)&gt;0</formula>
    </cfRule>
  </conditionalFormatting>
  <conditionalFormatting sqref="M35">
    <cfRule type="expression" dxfId="13" priority="15">
      <formula>$K$3&lt;5</formula>
    </cfRule>
  </conditionalFormatting>
  <conditionalFormatting sqref="L35">
    <cfRule type="expression" dxfId="12" priority="16">
      <formula>$K$3&lt;4</formula>
    </cfRule>
  </conditionalFormatting>
  <conditionalFormatting sqref="K35">
    <cfRule type="expression" dxfId="11" priority="17">
      <formula>$K$3&lt;3</formula>
    </cfRule>
  </conditionalFormatting>
  <conditionalFormatting sqref="J35">
    <cfRule type="expression" dxfId="10" priority="18">
      <formula>$K$3&lt;2</formula>
    </cfRule>
  </conditionalFormatting>
  <conditionalFormatting sqref="I39:M39">
    <cfRule type="expression" dxfId="9" priority="7">
      <formula>I39-INT(I39)&gt;0</formula>
    </cfRule>
    <cfRule type="expression" priority="8">
      <formula>I39+$P$43-INT(B41)&gt;0</formula>
    </cfRule>
  </conditionalFormatting>
  <conditionalFormatting sqref="M39">
    <cfRule type="expression" dxfId="8" priority="9">
      <formula>$K$3&lt;5</formula>
    </cfRule>
  </conditionalFormatting>
  <conditionalFormatting sqref="L39">
    <cfRule type="expression" dxfId="7" priority="10">
      <formula>$K$3&lt;4</formula>
    </cfRule>
  </conditionalFormatting>
  <conditionalFormatting sqref="K39">
    <cfRule type="expression" dxfId="6" priority="11">
      <formula>$K$3&lt;3</formula>
    </cfRule>
  </conditionalFormatting>
  <conditionalFormatting sqref="J39">
    <cfRule type="expression" dxfId="5" priority="12">
      <formula>$K$3&lt;2</formula>
    </cfRule>
  </conditionalFormatting>
  <conditionalFormatting sqref="I44:M44">
    <cfRule type="expression" dxfId="4" priority="1">
      <formula>I44-INT(I44)&gt;0</formula>
    </cfRule>
    <cfRule type="expression" priority="2">
      <formula>I44+$P$43-INT(B46)&gt;0</formula>
    </cfRule>
  </conditionalFormatting>
  <conditionalFormatting sqref="M44">
    <cfRule type="expression" dxfId="3" priority="3">
      <formula>$K$3&lt;5</formula>
    </cfRule>
  </conditionalFormatting>
  <conditionalFormatting sqref="L44">
    <cfRule type="expression" dxfId="2" priority="4">
      <formula>$K$3&lt;4</formula>
    </cfRule>
  </conditionalFormatting>
  <conditionalFormatting sqref="K44">
    <cfRule type="expression" dxfId="1" priority="5">
      <formula>$K$3&lt;3</formula>
    </cfRule>
  </conditionalFormatting>
  <conditionalFormatting sqref="J44">
    <cfRule type="expression" dxfId="0" priority="6">
      <formula>$K$3&lt;2</formula>
    </cfRule>
  </conditionalFormatting>
  <dataValidations count="1">
    <dataValidation type="custom" allowBlank="1" showInputMessage="1" showErrorMessage="1" sqref="K3" xr:uid="{ADC8F1BB-9ABD-4A0C-91C4-7D04C71306A1}">
      <formula1>44201</formula1>
    </dataValidation>
  </dataValidations>
  <pageMargins left="0.23622047244094491" right="0.23622047244094491" top="0.15748031496062992" bottom="0" header="0.31496062992125984" footer="0.31496062992125984"/>
  <pageSetup paperSize="8" scale="52" fitToHeight="0" orientation="portrait" verticalDpi="360" r:id="rId1"/>
  <headerFooter>
    <oddHeader>&amp;C&amp;G</oddHeader>
  </headerFooter>
  <colBreaks count="1" manualBreakCount="1">
    <brk id="14" max="1048575" man="1"/>
  </colBreaks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記載例</vt:lpstr>
      <vt:lpstr>相続税</vt:lpstr>
      <vt:lpstr>記載例!Print_Area</vt:lpstr>
      <vt:lpstr>相続税!Print_Area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橘慶太</dc:creator>
  <cp:lastModifiedBy>橘 慶太</cp:lastModifiedBy>
  <cp:lastPrinted>2022-02-06T05:41:31Z</cp:lastPrinted>
  <dcterms:created xsi:type="dcterms:W3CDTF">2016-04-29T09:05:35Z</dcterms:created>
  <dcterms:modified xsi:type="dcterms:W3CDTF">2022-02-06T07:39:37Z</dcterms:modified>
</cp:coreProperties>
</file>